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9200" windowHeight="7185" firstSheet="1" activeTab="1"/>
  </bookViews>
  <sheets>
    <sheet name="ORGNL DATA" sheetId="3" state="hidden" r:id="rId1"/>
    <sheet name="Summary" sheetId="4" r:id="rId2"/>
    <sheet name="data" sheetId="1" r:id="rId3"/>
    <sheet name="Calc" sheetId="2" r:id="rId4"/>
  </sheets>
  <externalReferences>
    <externalReference r:id="rId5"/>
    <externalReference r:id="rId6"/>
  </externalReferences>
  <definedNames>
    <definedName name="__IntlFixup" hidden="1">TRUE</definedName>
    <definedName name="__SHR1" localSheetId="0">#REF!</definedName>
    <definedName name="__SHR1">#REF!</definedName>
    <definedName name="__SHR2" localSheetId="0">#REF!</definedName>
    <definedName name="__SHR2">#REF!</definedName>
    <definedName name="__tax1" localSheetId="0">#REF!</definedName>
    <definedName name="__tax1">#REF!</definedName>
    <definedName name="__tax2" localSheetId="0">#REF!</definedName>
    <definedName name="__tax2">#REF!</definedName>
    <definedName name="__tax3" localSheetId="0">#REF!</definedName>
    <definedName name="__tax3">#REF!</definedName>
    <definedName name="__tax4" localSheetId="0">#REF!</definedName>
    <definedName name="__tax4">#REF!</definedName>
    <definedName name="_10">'[1]Profit-Loss'!$A$1:$X$51</definedName>
    <definedName name="_6">'[1]Profit-Loss'!$A$8:$IV$8183</definedName>
    <definedName name="_7">'[1]Profit-Loss'!$A$8:$IV$8183</definedName>
    <definedName name="_8">'[1]Profit-Loss'!$A$8:$IV$8183</definedName>
    <definedName name="_9">'[1]Profit-Loss'!$A$8:$IV$8183</definedName>
    <definedName name="_SHR1" localSheetId="0">#REF!</definedName>
    <definedName name="_SHR1">#REF!</definedName>
    <definedName name="_SHR2" localSheetId="0">#REF!</definedName>
    <definedName name="_SHR2">#REF!</definedName>
    <definedName name="_tax1" localSheetId="0">#REF!</definedName>
    <definedName name="_tax1">#REF!</definedName>
    <definedName name="_tax2" localSheetId="0">#REF!</definedName>
    <definedName name="_tax2">#REF!</definedName>
    <definedName name="_tax3" localSheetId="0">#REF!</definedName>
    <definedName name="_tax3">#REF!</definedName>
    <definedName name="_tax4" localSheetId="0">#REF!</definedName>
    <definedName name="_tax4">#REF!</definedName>
    <definedName name="A">'[1]Profit-Loss'!$A$8:$IV$8183</definedName>
    <definedName name="abdeposit">[2]abdeposit!$A$1:$J$61</definedName>
    <definedName name="advances">[2]advances!$A$1:$J$61</definedName>
    <definedName name="avdeposit">[2]avdeposit!$A$1:$J$61</definedName>
    <definedName name="boxes" localSheetId="0">#REF!</definedName>
    <definedName name="boxes">#REF!</definedName>
    <definedName name="button_area_1" localSheetId="0">#REF!</definedName>
    <definedName name="button_area_1">#REF!</definedName>
    <definedName name="C_" localSheetId="0">'[1]Profit-Loss'!#REF!</definedName>
    <definedName name="C_">'[1]Profit-Loss'!#REF!</definedName>
    <definedName name="CC" localSheetId="0">#REF!</definedName>
    <definedName name="CC">#REF!</definedName>
    <definedName name="CCT" localSheetId="0">#REF!</definedName>
    <definedName name="CCT">#REF!</definedName>
    <definedName name="CDB" localSheetId="0">#REF!</definedName>
    <definedName name="CDB">#REF!</definedName>
    <definedName name="celltips_area" localSheetId="0">#REF!</definedName>
    <definedName name="celltips_area">#REF!</definedName>
    <definedName name="chart1">Summary!$Y$45:$AA$52</definedName>
    <definedName name="Chart10">Summary!$BR$45:$BT$52</definedName>
    <definedName name="Chart2">Summary!$AD$45:$AF$52</definedName>
    <definedName name="Chart3">Summary!$AI$45:$AK$52</definedName>
    <definedName name="Chart4">Summary!$AN$45:$AP$52</definedName>
    <definedName name="Chart5">Summary!$AS$45:$AU$52</definedName>
    <definedName name="Chart6">Summary!$AX$45:$AZ$52</definedName>
    <definedName name="Chart7">Summary!$BC$45:$BE$52</definedName>
    <definedName name="Chart8">Summary!$BH$45:$BJ$52</definedName>
    <definedName name="Chart9">Summary!$BM$45:$BO$52</definedName>
    <definedName name="classified">[2]classified!$A$1:$J$61</definedName>
    <definedName name="COSTFUN" localSheetId="0">[2]COSTFUN!#REF!</definedName>
    <definedName name="COSTFUN">[2]COSTFUN!#REF!</definedName>
    <definedName name="CS" localSheetId="0">#REF!</definedName>
    <definedName name="CS">#REF!</definedName>
    <definedName name="data1" localSheetId="0">#REF!</definedName>
    <definedName name="data1">#REF!</definedName>
    <definedName name="data10" localSheetId="0">#REF!</definedName>
    <definedName name="data10">#REF!</definedName>
    <definedName name="data11" localSheetId="0">#REF!</definedName>
    <definedName name="data11">#REF!</definedName>
    <definedName name="data12" localSheetId="0">#REF!</definedName>
    <definedName name="data12">#REF!</definedName>
    <definedName name="data13" localSheetId="0">#REF!</definedName>
    <definedName name="data13">#REF!</definedName>
    <definedName name="data14" localSheetId="0">#REF!</definedName>
    <definedName name="data14">#REF!</definedName>
    <definedName name="data15" localSheetId="0">#REF!</definedName>
    <definedName name="data15">#REF!</definedName>
    <definedName name="data16" localSheetId="0">#REF!</definedName>
    <definedName name="data16">#REF!</definedName>
    <definedName name="data17" localSheetId="0">#REF!</definedName>
    <definedName name="data17">#REF!</definedName>
    <definedName name="data18" localSheetId="0">#REF!</definedName>
    <definedName name="data18">#REF!</definedName>
    <definedName name="data19" localSheetId="0">#REF!</definedName>
    <definedName name="data19">#REF!</definedName>
    <definedName name="data2" localSheetId="0">#REF!</definedName>
    <definedName name="data2">#REF!</definedName>
    <definedName name="data20" localSheetId="0">#REF!</definedName>
    <definedName name="data20">#REF!</definedName>
    <definedName name="data21" localSheetId="0">#REF!</definedName>
    <definedName name="data21">#REF!</definedName>
    <definedName name="data22" localSheetId="0">#REF!</definedName>
    <definedName name="data22">#REF!</definedName>
    <definedName name="data23" localSheetId="0">#REF!</definedName>
    <definedName name="data23">#REF!</definedName>
    <definedName name="data24" localSheetId="0">#REF!</definedName>
    <definedName name="data24">#REF!</definedName>
    <definedName name="data25" localSheetId="0">#REF!</definedName>
    <definedName name="data25">#REF!</definedName>
    <definedName name="data26" localSheetId="0">#REF!</definedName>
    <definedName name="data26">#REF!</definedName>
    <definedName name="data27" localSheetId="0">#REF!</definedName>
    <definedName name="data27">#REF!</definedName>
    <definedName name="data28" localSheetId="0">#REF!</definedName>
    <definedName name="data28">#REF!</definedName>
    <definedName name="data29" localSheetId="0">#REF!</definedName>
    <definedName name="data29">#REF!</definedName>
    <definedName name="data3" localSheetId="0">#REF!</definedName>
    <definedName name="data3">#REF!</definedName>
    <definedName name="data30" localSheetId="0">#REF!</definedName>
    <definedName name="data30">#REF!</definedName>
    <definedName name="data31" localSheetId="0">#REF!</definedName>
    <definedName name="data31">#REF!</definedName>
    <definedName name="data32" localSheetId="0">#REF!</definedName>
    <definedName name="data32">#REF!</definedName>
    <definedName name="data33" localSheetId="0">#REF!</definedName>
    <definedName name="data33">#REF!</definedName>
    <definedName name="data34" localSheetId="0">#REF!</definedName>
    <definedName name="data34">#REF!</definedName>
    <definedName name="data35" localSheetId="0">#REF!</definedName>
    <definedName name="data35">#REF!</definedName>
    <definedName name="data36" localSheetId="0">#REF!</definedName>
    <definedName name="data36">#REF!</definedName>
    <definedName name="data37" localSheetId="0">#REF!</definedName>
    <definedName name="data37">#REF!</definedName>
    <definedName name="data38" localSheetId="0">#REF!</definedName>
    <definedName name="data38">#REF!</definedName>
    <definedName name="data39" localSheetId="0">#REF!</definedName>
    <definedName name="data39">#REF!</definedName>
    <definedName name="data4" localSheetId="0">#REF!</definedName>
    <definedName name="data4">#REF!</definedName>
    <definedName name="data40" localSheetId="0">#REF!</definedName>
    <definedName name="data40">#REF!</definedName>
    <definedName name="data41" localSheetId="0">#REF!</definedName>
    <definedName name="data41">#REF!</definedName>
    <definedName name="data42" localSheetId="0">#REF!</definedName>
    <definedName name="data42">#REF!</definedName>
    <definedName name="data43" localSheetId="0">#REF!</definedName>
    <definedName name="data43">#REF!</definedName>
    <definedName name="data44" localSheetId="0">#REF!</definedName>
    <definedName name="data44">#REF!</definedName>
    <definedName name="data45" localSheetId="0">#REF!</definedName>
    <definedName name="data45">#REF!</definedName>
    <definedName name="data46" localSheetId="0">#REF!</definedName>
    <definedName name="data46">#REF!</definedName>
    <definedName name="data47" localSheetId="0">#REF!</definedName>
    <definedName name="data47">#REF!</definedName>
    <definedName name="data48" localSheetId="0">#REF!</definedName>
    <definedName name="data48">#REF!</definedName>
    <definedName name="data49" localSheetId="0">#REF!</definedName>
    <definedName name="data49">#REF!</definedName>
    <definedName name="data5" localSheetId="0">#REF!</definedName>
    <definedName name="data5">#REF!</definedName>
    <definedName name="data50" localSheetId="0">#REF!</definedName>
    <definedName name="data50">#REF!</definedName>
    <definedName name="data51" localSheetId="0">#REF!</definedName>
    <definedName name="data51">#REF!</definedName>
    <definedName name="data52" localSheetId="0">#REF!</definedName>
    <definedName name="data52">#REF!</definedName>
    <definedName name="data53" localSheetId="0">#REF!</definedName>
    <definedName name="data53">#REF!</definedName>
    <definedName name="data54" localSheetId="0">#REF!</definedName>
    <definedName name="data54">#REF!</definedName>
    <definedName name="data55" localSheetId="0">#REF!</definedName>
    <definedName name="data55">#REF!</definedName>
    <definedName name="data56" localSheetId="0">#REF!</definedName>
    <definedName name="data56">#REF!</definedName>
    <definedName name="data57" localSheetId="0">#REF!</definedName>
    <definedName name="data57">#REF!</definedName>
    <definedName name="data58" localSheetId="0">#REF!</definedName>
    <definedName name="data58">#REF!</definedName>
    <definedName name="data59" localSheetId="0">#REF!</definedName>
    <definedName name="data59">#REF!</definedName>
    <definedName name="data6" localSheetId="0">#REF!</definedName>
    <definedName name="data6">#REF!</definedName>
    <definedName name="data60" localSheetId="0">#REF!</definedName>
    <definedName name="data60">#REF!</definedName>
    <definedName name="data61" localSheetId="0">#REF!</definedName>
    <definedName name="data61">#REF!</definedName>
    <definedName name="data62" localSheetId="0">#REF!</definedName>
    <definedName name="data62">#REF!</definedName>
    <definedName name="data63" localSheetId="0">#REF!</definedName>
    <definedName name="data63">#REF!</definedName>
    <definedName name="data64" localSheetId="0">#REF!</definedName>
    <definedName name="data64">#REF!</definedName>
    <definedName name="data65" localSheetId="0">#REF!</definedName>
    <definedName name="data65">#REF!</definedName>
    <definedName name="data66" localSheetId="0">#REF!</definedName>
    <definedName name="data66">#REF!</definedName>
    <definedName name="data67" localSheetId="0">#REF!</definedName>
    <definedName name="data67">#REF!</definedName>
    <definedName name="data68" localSheetId="0">#REF!</definedName>
    <definedName name="data68">#REF!</definedName>
    <definedName name="data69" localSheetId="0">#REF!</definedName>
    <definedName name="data69">#REF!</definedName>
    <definedName name="data7" localSheetId="0">#REF!</definedName>
    <definedName name="data7">#REF!</definedName>
    <definedName name="data70" localSheetId="0">#REF!</definedName>
    <definedName name="data70">#REF!</definedName>
    <definedName name="data8" localSheetId="0">#REF!</definedName>
    <definedName name="data8">#REF!</definedName>
    <definedName name="data9" localSheetId="0">#REF!</definedName>
    <definedName name="data9">#REF!</definedName>
    <definedName name="Database48" localSheetId="0">#REF!</definedName>
    <definedName name="Database48">#REF!</definedName>
    <definedName name="dflt1" localSheetId="0">#REF!</definedName>
    <definedName name="dflt1">#REF!</definedName>
    <definedName name="dflt2" localSheetId="0">#REF!</definedName>
    <definedName name="dflt2">#REF!</definedName>
    <definedName name="dflt3" localSheetId="0">#REF!</definedName>
    <definedName name="dflt3">#REF!</definedName>
    <definedName name="dflt4" localSheetId="0">#REF!</definedName>
    <definedName name="dflt4">#REF!</definedName>
    <definedName name="dflt5" localSheetId="0">#REF!</definedName>
    <definedName name="dflt5">#REF!</definedName>
    <definedName name="dflt6" localSheetId="0">#REF!</definedName>
    <definedName name="dflt6">#REF!</definedName>
    <definedName name="dflt7" localSheetId="0">#REF!</definedName>
    <definedName name="dflt7">#REF!</definedName>
    <definedName name="display_area_1" localSheetId="0">#REF!</definedName>
    <definedName name="display_area_1">#REF!</definedName>
    <definedName name="display_area_2" localSheetId="0">#REF!</definedName>
    <definedName name="display_area_2">#REF!</definedName>
    <definedName name="EX" localSheetId="0">#REF!</definedName>
    <definedName name="EX">#REF!</definedName>
    <definedName name="EXPORTS" localSheetId="0">[2]exports!#REF!</definedName>
    <definedName name="EXPORTS">[2]exports!#REF!</definedName>
    <definedName name="FCDEPOSIT" localSheetId="0">[2]fcdeposit!#REF!</definedName>
    <definedName name="FCDEPOSIT">[2]fcdeposit!#REF!</definedName>
    <definedName name="GoAssetChart">#N/A</definedName>
    <definedName name="GoBack">#N/A</definedName>
    <definedName name="GoBalanceSheet">#N/A</definedName>
    <definedName name="GoCashFlow">#N/A</definedName>
    <definedName name="GoData">#N/A</definedName>
    <definedName name="GoIncomeChart">#N/A</definedName>
    <definedName name="HREMITT" localSheetId="0">[2]hremitt!#REF!</definedName>
    <definedName name="HREMITT">[2]hremitt!#REF!</definedName>
    <definedName name="IMPORTS" localSheetId="0">[2]imports!#REF!</definedName>
    <definedName name="IMPORTS">[2]imports!#REF!</definedName>
    <definedName name="INT" localSheetId="0">[2]int!#REF!</definedName>
    <definedName name="INT">[2]int!#REF!</definedName>
    <definedName name="LOC" localSheetId="0">#REF!</definedName>
    <definedName name="LOC">#REF!</definedName>
    <definedName name="lstSortedKPIs">Calc!$N$21:$T$120</definedName>
    <definedName name="LTR" localSheetId="0">#REF!</definedName>
    <definedName name="LTR">#REF!</definedName>
    <definedName name="nfbincome">[2]nfbincome!$A$1:$J$61</definedName>
    <definedName name="NO" localSheetId="0">#REF!</definedName>
    <definedName name="NO">#REF!</definedName>
    <definedName name="NS" localSheetId="0">#REF!</definedName>
    <definedName name="NS">#REF!</definedName>
    <definedName name="_xlnm.Print_Area" localSheetId="2">data!$C$2:$O$30</definedName>
    <definedName name="_xlnm.Print_Area" localSheetId="0">'ORGNL DATA'!$B$2:$N$29</definedName>
    <definedName name="_xlnm.Print_Area">#REF!</definedName>
    <definedName name="profitloss">[2]profitloss!$A$1:$J$61</definedName>
    <definedName name="PRTCSOLD" localSheetId="0">[2]prtcsold!#REF!</definedName>
    <definedName name="PRTCSOLD">[2]prtcsold!#REF!</definedName>
    <definedName name="SrtBy">Calc!$D$6</definedName>
    <definedName name="SS" localSheetId="0">#REF!</definedName>
    <definedName name="SS">#REF!</definedName>
    <definedName name="test">Summary!$W$21:$W$23</definedName>
    <definedName name="TOT" localSheetId="0">#REF!</definedName>
    <definedName name="TOT">#REF!</definedName>
    <definedName name="vital1" localSheetId="0">#REF!</definedName>
    <definedName name="vital1">#REF!</definedName>
    <definedName name="vital2" localSheetId="0">#REF!</definedName>
    <definedName name="vital2">#REF!</definedName>
    <definedName name="vital4" localSheetId="0">#REF!</definedName>
    <definedName name="vital4">#REF!</definedName>
    <definedName name="vital5" localSheetId="0">#REF!</definedName>
    <definedName name="vital5">#REF!</definedName>
    <definedName name="vital6" localSheetId="0">#REF!</definedName>
    <definedName name="vital6">#REF!</definedName>
    <definedName name="vital8" localSheetId="0">#REF!</definedName>
    <definedName name="vital8">#REF!</definedName>
    <definedName name="vital9" localSheetId="0">#REF!</definedName>
    <definedName name="vital9">#REF!</definedName>
  </definedNames>
  <calcPr calcId="145621"/>
</workbook>
</file>

<file path=xl/calcChain.xml><?xml version="1.0" encoding="utf-8"?>
<calcChain xmlns="http://schemas.openxmlformats.org/spreadsheetml/2006/main">
  <c r="BU39" i="4" l="1"/>
  <c r="BT39" i="4"/>
  <c r="BU37" i="4"/>
  <c r="BT37" i="4"/>
  <c r="BP39" i="4"/>
  <c r="BO39" i="4"/>
  <c r="BP37" i="4"/>
  <c r="BO37" i="4"/>
  <c r="BK39" i="4"/>
  <c r="BJ39" i="4"/>
  <c r="BK37" i="4"/>
  <c r="BJ37" i="4"/>
  <c r="BF39" i="4"/>
  <c r="BE39" i="4"/>
  <c r="BF37" i="4"/>
  <c r="BE37" i="4"/>
  <c r="BA39" i="4"/>
  <c r="AZ39" i="4"/>
  <c r="BA37" i="4"/>
  <c r="AZ37" i="4"/>
  <c r="AV39" i="4"/>
  <c r="AU39" i="4"/>
  <c r="AV37" i="4"/>
  <c r="AU37" i="4"/>
  <c r="AQ39" i="4"/>
  <c r="AP39" i="4"/>
  <c r="AQ37" i="4"/>
  <c r="AP37" i="4"/>
  <c r="AL39" i="4"/>
  <c r="AK39" i="4"/>
  <c r="AL37" i="4"/>
  <c r="AK37" i="4"/>
  <c r="AG39" i="4"/>
  <c r="AF39" i="4"/>
  <c r="AG37" i="4"/>
  <c r="AF37" i="4"/>
  <c r="AB39" i="4"/>
  <c r="AA39" i="4"/>
  <c r="AB37" i="4"/>
  <c r="AA37" i="4"/>
  <c r="Q35" i="2"/>
  <c r="Q34" i="2"/>
  <c r="Q33" i="2"/>
  <c r="Q32" i="2"/>
  <c r="Q31" i="2"/>
  <c r="Q30" i="2"/>
  <c r="Q29" i="2"/>
  <c r="Q28" i="2"/>
  <c r="Q27" i="2"/>
  <c r="Q26" i="2"/>
  <c r="Q25" i="2"/>
  <c r="Q24" i="2"/>
  <c r="Q23" i="2"/>
  <c r="Q22" i="2"/>
  <c r="Q21" i="2"/>
  <c r="Q20" i="2"/>
  <c r="Q19" i="2"/>
  <c r="Q18" i="2"/>
  <c r="Q17" i="2"/>
  <c r="Q16" i="2"/>
  <c r="Q15" i="2"/>
  <c r="Q14" i="2"/>
  <c r="Q13" i="2"/>
  <c r="U49" i="2" l="1"/>
  <c r="U48" i="2"/>
  <c r="U47" i="2"/>
  <c r="U46" i="2"/>
  <c r="U45" i="2"/>
  <c r="U44" i="2"/>
  <c r="U43" i="2"/>
  <c r="U42" i="2"/>
  <c r="U41" i="2"/>
  <c r="U50" i="2"/>
  <c r="C15" i="4"/>
  <c r="C14" i="4"/>
  <c r="C13" i="4"/>
  <c r="C12" i="4"/>
  <c r="C11" i="4"/>
  <c r="C10" i="4"/>
  <c r="C9" i="4"/>
  <c r="C8" i="4"/>
  <c r="C7" i="4"/>
  <c r="C6" i="4"/>
  <c r="O33" i="1"/>
  <c r="N33" i="1"/>
  <c r="L33" i="1"/>
  <c r="M33" i="1" s="1"/>
  <c r="K33" i="1"/>
  <c r="J33" i="1"/>
  <c r="N32" i="1"/>
  <c r="O32" i="1" s="1"/>
  <c r="M32" i="1"/>
  <c r="L32" i="1"/>
  <c r="J32" i="1"/>
  <c r="K32" i="1" s="1"/>
  <c r="O31" i="1"/>
  <c r="N31" i="1"/>
  <c r="L31" i="1"/>
  <c r="M31" i="1" s="1"/>
  <c r="K31" i="1"/>
  <c r="J31" i="1"/>
  <c r="N30" i="1"/>
  <c r="O30" i="1" s="1"/>
  <c r="M30" i="1"/>
  <c r="L30" i="1"/>
  <c r="J30" i="1"/>
  <c r="K30" i="1" s="1"/>
  <c r="O29" i="1"/>
  <c r="N29" i="1"/>
  <c r="L29" i="1"/>
  <c r="M29" i="1" s="1"/>
  <c r="K29" i="1"/>
  <c r="J29" i="1"/>
  <c r="N28" i="1"/>
  <c r="O28" i="1" s="1"/>
  <c r="M28" i="1"/>
  <c r="L28" i="1"/>
  <c r="J28" i="1"/>
  <c r="K28" i="1" s="1"/>
  <c r="O27" i="1"/>
  <c r="N27" i="1"/>
  <c r="L27" i="1"/>
  <c r="M27" i="1" s="1"/>
  <c r="K27" i="1"/>
  <c r="J27" i="1"/>
  <c r="N26" i="1"/>
  <c r="O26" i="1" s="1"/>
  <c r="M26" i="1"/>
  <c r="L26" i="1"/>
  <c r="J26" i="1"/>
  <c r="K26" i="1" s="1"/>
  <c r="O25" i="1"/>
  <c r="N25" i="1"/>
  <c r="L25" i="1"/>
  <c r="M25" i="1" s="1"/>
  <c r="K25" i="1"/>
  <c r="J25" i="1"/>
  <c r="N24" i="1"/>
  <c r="O24" i="1" s="1"/>
  <c r="M24" i="1"/>
  <c r="L24" i="1"/>
  <c r="J24" i="1"/>
  <c r="K24" i="1" s="1"/>
  <c r="O23" i="1"/>
  <c r="N23" i="1"/>
  <c r="L23" i="1"/>
  <c r="M23" i="1" s="1"/>
  <c r="K23" i="1"/>
  <c r="J23" i="1"/>
  <c r="N22" i="1"/>
  <c r="O22" i="1" s="1"/>
  <c r="M22" i="1"/>
  <c r="L22" i="1"/>
  <c r="J22" i="1"/>
  <c r="K22" i="1" s="1"/>
  <c r="O21" i="1"/>
  <c r="N21" i="1"/>
  <c r="L21" i="1"/>
  <c r="M21" i="1" s="1"/>
  <c r="K21" i="1"/>
  <c r="J21" i="1"/>
  <c r="N20" i="1"/>
  <c r="O20" i="1" s="1"/>
  <c r="M20" i="1"/>
  <c r="L20" i="1"/>
  <c r="J20" i="1"/>
  <c r="K20" i="1" s="1"/>
  <c r="O19" i="1"/>
  <c r="N19" i="1"/>
  <c r="L19" i="1"/>
  <c r="M19" i="1" s="1"/>
  <c r="K19" i="1"/>
  <c r="J19" i="1"/>
  <c r="N18" i="1"/>
  <c r="O18" i="1" s="1"/>
  <c r="M18" i="1"/>
  <c r="L18" i="1"/>
  <c r="J18" i="1"/>
  <c r="K18" i="1" s="1"/>
  <c r="O17" i="1"/>
  <c r="N17" i="1"/>
  <c r="L17" i="1"/>
  <c r="M17" i="1" s="1"/>
  <c r="K17" i="1"/>
  <c r="J17" i="1"/>
  <c r="N16" i="1"/>
  <c r="O16" i="1" s="1"/>
  <c r="M16" i="1"/>
  <c r="L16" i="1"/>
  <c r="J16" i="1"/>
  <c r="K16" i="1" s="1"/>
  <c r="O15" i="1"/>
  <c r="N15" i="1"/>
  <c r="L15" i="1"/>
  <c r="M15" i="1" s="1"/>
  <c r="K15" i="1"/>
  <c r="J15" i="1"/>
  <c r="N14" i="1"/>
  <c r="O14" i="1" s="1"/>
  <c r="M14" i="1"/>
  <c r="L14" i="1"/>
  <c r="J14" i="1"/>
  <c r="K14" i="1" s="1"/>
  <c r="O13" i="1"/>
  <c r="N13" i="1"/>
  <c r="L13" i="1"/>
  <c r="M13" i="1" s="1"/>
  <c r="K13" i="1"/>
  <c r="J13" i="1"/>
  <c r="N12" i="1"/>
  <c r="O12" i="1" s="1"/>
  <c r="M12" i="1"/>
  <c r="L12" i="1"/>
  <c r="J12" i="1"/>
  <c r="K12" i="1" s="1"/>
  <c r="O11" i="1"/>
  <c r="N11" i="1"/>
  <c r="L11" i="1"/>
  <c r="M11" i="1" s="1"/>
  <c r="K11" i="1"/>
  <c r="J11" i="1"/>
  <c r="N10" i="1"/>
  <c r="O10" i="1" s="1"/>
  <c r="M10" i="1"/>
  <c r="L10" i="1"/>
  <c r="J10" i="1"/>
  <c r="K10" i="1" s="1"/>
  <c r="O9" i="1"/>
  <c r="N9" i="1"/>
  <c r="L9" i="1"/>
  <c r="M9" i="1" s="1"/>
  <c r="K9" i="1"/>
  <c r="J9" i="1"/>
  <c r="N8" i="1"/>
  <c r="O8" i="1" s="1"/>
  <c r="M8" i="1"/>
  <c r="L8" i="1"/>
  <c r="J8" i="1"/>
  <c r="K8" i="1" s="1"/>
  <c r="O7" i="1"/>
  <c r="N7" i="1"/>
  <c r="L7" i="1"/>
  <c r="M7" i="1" s="1"/>
  <c r="K7" i="1"/>
  <c r="J7" i="1"/>
  <c r="N6" i="1"/>
  <c r="O6" i="1" s="1"/>
  <c r="M6" i="1"/>
  <c r="L6" i="1"/>
  <c r="J6" i="1"/>
  <c r="K6" i="1" s="1"/>
  <c r="O5" i="1"/>
  <c r="M5" i="1"/>
  <c r="K5" i="1"/>
  <c r="N5" i="1"/>
  <c r="L5" i="1"/>
  <c r="J5" i="1"/>
  <c r="S35" i="2"/>
  <c r="S34" i="2"/>
  <c r="S33" i="2"/>
  <c r="S32" i="2"/>
  <c r="S31" i="2"/>
  <c r="S30" i="2"/>
  <c r="S29" i="2"/>
  <c r="S28" i="2"/>
  <c r="S27" i="2"/>
  <c r="S26" i="2"/>
  <c r="S25" i="2"/>
  <c r="S24" i="2"/>
  <c r="S23" i="2"/>
  <c r="S22" i="2"/>
  <c r="S21" i="2"/>
  <c r="S20" i="2"/>
  <c r="S19" i="2"/>
  <c r="S18" i="2"/>
  <c r="S17" i="2"/>
  <c r="S16" i="2"/>
  <c r="S15" i="2"/>
  <c r="S14" i="2"/>
  <c r="S13" i="2"/>
  <c r="I35" i="2"/>
  <c r="H35" i="2"/>
  <c r="G35" i="2"/>
  <c r="F35" i="2"/>
  <c r="E35" i="2"/>
  <c r="D35" i="2"/>
  <c r="C35" i="2"/>
  <c r="B35" i="2"/>
  <c r="I34" i="2"/>
  <c r="H34" i="2"/>
  <c r="G34" i="2"/>
  <c r="F34" i="2"/>
  <c r="E34" i="2"/>
  <c r="D34" i="2"/>
  <c r="C34" i="2"/>
  <c r="B34" i="2"/>
  <c r="I33" i="2"/>
  <c r="H33" i="2"/>
  <c r="G33" i="2"/>
  <c r="F33" i="2"/>
  <c r="E33" i="2"/>
  <c r="D33" i="2"/>
  <c r="C33" i="2"/>
  <c r="B33" i="2"/>
  <c r="I32" i="2"/>
  <c r="H32" i="2"/>
  <c r="G32" i="2"/>
  <c r="F32" i="2"/>
  <c r="E32" i="2"/>
  <c r="D32" i="2"/>
  <c r="C32" i="2"/>
  <c r="B32" i="2"/>
  <c r="I31" i="2"/>
  <c r="H31" i="2"/>
  <c r="G31" i="2"/>
  <c r="F31" i="2"/>
  <c r="E31" i="2"/>
  <c r="D31" i="2"/>
  <c r="C31" i="2"/>
  <c r="B31" i="2"/>
  <c r="I30" i="2"/>
  <c r="H30" i="2"/>
  <c r="G30" i="2"/>
  <c r="F30" i="2"/>
  <c r="E30" i="2"/>
  <c r="D30" i="2"/>
  <c r="C30" i="2"/>
  <c r="B30" i="2"/>
  <c r="I29" i="2"/>
  <c r="H29" i="2"/>
  <c r="G29" i="2"/>
  <c r="F29" i="2"/>
  <c r="E29" i="2"/>
  <c r="D29" i="2"/>
  <c r="C29" i="2"/>
  <c r="B29" i="2"/>
  <c r="I28" i="2"/>
  <c r="H28" i="2"/>
  <c r="G28" i="2"/>
  <c r="F28" i="2"/>
  <c r="E28" i="2"/>
  <c r="D28" i="2"/>
  <c r="C28" i="2"/>
  <c r="B28" i="2"/>
  <c r="I27" i="2"/>
  <c r="H27" i="2"/>
  <c r="G27" i="2"/>
  <c r="F27" i="2"/>
  <c r="E27" i="2"/>
  <c r="D27" i="2"/>
  <c r="C27" i="2"/>
  <c r="B27" i="2"/>
  <c r="I26" i="2"/>
  <c r="H26" i="2"/>
  <c r="G26" i="2"/>
  <c r="F26" i="2"/>
  <c r="E26" i="2"/>
  <c r="D26" i="2"/>
  <c r="C26" i="2"/>
  <c r="B26" i="2"/>
  <c r="I25" i="2"/>
  <c r="H25" i="2"/>
  <c r="G25" i="2"/>
  <c r="F25" i="2"/>
  <c r="E25" i="2"/>
  <c r="D25" i="2"/>
  <c r="C25" i="2"/>
  <c r="B25" i="2"/>
  <c r="I24" i="2"/>
  <c r="H24" i="2"/>
  <c r="G24" i="2"/>
  <c r="F24" i="2"/>
  <c r="E24" i="2"/>
  <c r="D24" i="2"/>
  <c r="C24" i="2"/>
  <c r="B24" i="2"/>
  <c r="I23" i="2"/>
  <c r="H23" i="2"/>
  <c r="G23" i="2"/>
  <c r="F23" i="2"/>
  <c r="E23" i="2"/>
  <c r="D23" i="2"/>
  <c r="C23" i="2"/>
  <c r="B23" i="2"/>
  <c r="I22" i="2"/>
  <c r="H22" i="2"/>
  <c r="G22" i="2"/>
  <c r="F22" i="2"/>
  <c r="E22" i="2"/>
  <c r="D22" i="2"/>
  <c r="C22" i="2"/>
  <c r="B22" i="2"/>
  <c r="I21" i="2"/>
  <c r="H21" i="2"/>
  <c r="G21" i="2"/>
  <c r="F21" i="2"/>
  <c r="E21" i="2"/>
  <c r="D21" i="2"/>
  <c r="C21" i="2"/>
  <c r="B21" i="2"/>
  <c r="I20" i="2"/>
  <c r="H20" i="2"/>
  <c r="G20" i="2"/>
  <c r="F20" i="2"/>
  <c r="E20" i="2"/>
  <c r="D20" i="2"/>
  <c r="C20" i="2"/>
  <c r="B20" i="2"/>
  <c r="I19" i="2"/>
  <c r="H19" i="2"/>
  <c r="G19" i="2"/>
  <c r="F19" i="2"/>
  <c r="E19" i="2"/>
  <c r="D19" i="2"/>
  <c r="C19" i="2"/>
  <c r="B19" i="2"/>
  <c r="I18" i="2"/>
  <c r="H18" i="2"/>
  <c r="G18" i="2"/>
  <c r="F18" i="2"/>
  <c r="E18" i="2"/>
  <c r="D18" i="2"/>
  <c r="C18" i="2"/>
  <c r="B18" i="2"/>
  <c r="I17" i="2"/>
  <c r="H17" i="2"/>
  <c r="G17" i="2"/>
  <c r="F17" i="2"/>
  <c r="E17" i="2"/>
  <c r="D17" i="2"/>
  <c r="C17" i="2"/>
  <c r="B17" i="2"/>
  <c r="I16" i="2"/>
  <c r="H16" i="2"/>
  <c r="G16" i="2"/>
  <c r="F16" i="2"/>
  <c r="E16" i="2"/>
  <c r="D16" i="2"/>
  <c r="C16" i="2"/>
  <c r="B16" i="2"/>
  <c r="I15" i="2"/>
  <c r="H15" i="2"/>
  <c r="G15" i="2"/>
  <c r="F15" i="2"/>
  <c r="E15" i="2"/>
  <c r="D15" i="2"/>
  <c r="C15" i="2"/>
  <c r="B15" i="2"/>
  <c r="I14" i="2"/>
  <c r="H14" i="2"/>
  <c r="G14" i="2"/>
  <c r="F14" i="2"/>
  <c r="E14" i="2"/>
  <c r="D14" i="2"/>
  <c r="C14" i="2"/>
  <c r="B14" i="2"/>
  <c r="I13" i="2"/>
  <c r="H13" i="2"/>
  <c r="G13" i="2"/>
  <c r="F13" i="2"/>
  <c r="E13" i="2"/>
  <c r="D13" i="2"/>
  <c r="C13" i="2"/>
  <c r="B13" i="2"/>
  <c r="O12" i="2"/>
  <c r="N12" i="2"/>
  <c r="M12" i="2"/>
  <c r="L12" i="2"/>
  <c r="K12" i="2"/>
  <c r="J12" i="2"/>
  <c r="I12" i="2"/>
  <c r="H12" i="2"/>
  <c r="G12" i="2"/>
  <c r="F12" i="2"/>
  <c r="E12" i="2"/>
  <c r="D12" i="2"/>
  <c r="C12" i="2"/>
  <c r="B12" i="2"/>
  <c r="E6" i="2" l="1"/>
  <c r="Q12" i="2" s="1"/>
  <c r="J15" i="2" l="1"/>
  <c r="J17" i="2"/>
  <c r="J34" i="2"/>
  <c r="K31" i="2"/>
  <c r="J31" i="2"/>
  <c r="J24" i="2"/>
  <c r="M13" i="2"/>
  <c r="L13" i="2"/>
  <c r="M18" i="2"/>
  <c r="L18" i="2"/>
  <c r="M30" i="2"/>
  <c r="L30" i="2"/>
  <c r="L29" i="2"/>
  <c r="M21" i="2"/>
  <c r="L21" i="2"/>
  <c r="O13" i="2"/>
  <c r="N13" i="2"/>
  <c r="N18" i="2"/>
  <c r="N30" i="2"/>
  <c r="N29" i="2"/>
  <c r="N21" i="2"/>
  <c r="J35" i="2"/>
  <c r="K14" i="2"/>
  <c r="J14" i="2"/>
  <c r="J20" i="2"/>
  <c r="J27" i="2"/>
  <c r="J19" i="2"/>
  <c r="K32" i="2"/>
  <c r="J32" i="2"/>
  <c r="J28" i="2"/>
  <c r="L16" i="2"/>
  <c r="L25" i="2"/>
  <c r="L22" i="2"/>
  <c r="L33" i="2"/>
  <c r="M26" i="2"/>
  <c r="L26" i="2"/>
  <c r="L23" i="2"/>
  <c r="N16" i="2"/>
  <c r="N25" i="2"/>
  <c r="O22" i="2"/>
  <c r="N22" i="2"/>
  <c r="N33" i="2"/>
  <c r="O26" i="2"/>
  <c r="N26" i="2"/>
  <c r="N23" i="2"/>
  <c r="L35" i="2"/>
  <c r="K18" i="2"/>
  <c r="J18" i="2"/>
  <c r="K30" i="2"/>
  <c r="J30" i="2"/>
  <c r="J29" i="2"/>
  <c r="K21" i="2"/>
  <c r="J21" i="2"/>
  <c r="K13" i="2"/>
  <c r="J13" i="2"/>
  <c r="L15" i="2"/>
  <c r="M17" i="2"/>
  <c r="L17" i="2"/>
  <c r="M34" i="2"/>
  <c r="L34" i="2"/>
  <c r="L31" i="2"/>
  <c r="M24" i="2"/>
  <c r="L24" i="2"/>
  <c r="N15" i="2"/>
  <c r="O17" i="2"/>
  <c r="N17" i="2"/>
  <c r="N34" i="2"/>
  <c r="O31" i="2"/>
  <c r="N31" i="2"/>
  <c r="O24" i="2"/>
  <c r="N24" i="2"/>
  <c r="N35" i="2"/>
  <c r="K25" i="2"/>
  <c r="J25" i="2"/>
  <c r="J22" i="2"/>
  <c r="K33" i="2"/>
  <c r="J33" i="2"/>
  <c r="K26" i="2"/>
  <c r="J26" i="2"/>
  <c r="K23" i="2"/>
  <c r="J23" i="2"/>
  <c r="K16" i="2"/>
  <c r="J16" i="2"/>
  <c r="L14" i="2"/>
  <c r="M20" i="2"/>
  <c r="L20" i="2"/>
  <c r="L27" i="2"/>
  <c r="M19" i="2"/>
  <c r="L19" i="2"/>
  <c r="M32" i="2"/>
  <c r="L32" i="2"/>
  <c r="M28" i="2"/>
  <c r="L28" i="2"/>
  <c r="O14" i="2"/>
  <c r="N14" i="2"/>
  <c r="O20" i="2"/>
  <c r="N20" i="2"/>
  <c r="O27" i="2"/>
  <c r="N27" i="2"/>
  <c r="O19" i="2"/>
  <c r="N19" i="2"/>
  <c r="O32" i="2"/>
  <c r="N32" i="2"/>
  <c r="O28" i="2"/>
  <c r="N28" i="2"/>
  <c r="O15" i="2" l="1"/>
  <c r="O16" i="2"/>
  <c r="M23" i="2"/>
  <c r="M33" i="2"/>
  <c r="M25" i="2"/>
  <c r="K27" i="2"/>
  <c r="O29" i="2"/>
  <c r="K17" i="2"/>
  <c r="K15" i="2"/>
  <c r="M27" i="2"/>
  <c r="M14" i="2"/>
  <c r="K22" i="2"/>
  <c r="O35" i="2"/>
  <c r="O34" i="2"/>
  <c r="M31" i="2"/>
  <c r="M15" i="2"/>
  <c r="K29" i="2"/>
  <c r="M35" i="2"/>
  <c r="O23" i="2"/>
  <c r="O33" i="2"/>
  <c r="O25" i="2"/>
  <c r="M22" i="2"/>
  <c r="M16" i="2"/>
  <c r="K28" i="2"/>
  <c r="K19" i="2"/>
  <c r="K20" i="2"/>
  <c r="K35" i="2"/>
  <c r="O21" i="2"/>
  <c r="O30" i="2"/>
  <c r="O18" i="2"/>
  <c r="M29" i="2"/>
  <c r="K24" i="2"/>
  <c r="K34" i="2"/>
  <c r="R28" i="2" l="1"/>
  <c r="R34" i="2"/>
  <c r="R27" i="2"/>
  <c r="R30" i="2"/>
  <c r="R25" i="2"/>
  <c r="R29" i="2"/>
  <c r="R19" i="2"/>
  <c r="R22" i="2"/>
  <c r="R13" i="2"/>
  <c r="R15" i="2"/>
  <c r="R24" i="2"/>
  <c r="R17" i="2"/>
  <c r="R23" i="2"/>
  <c r="R16" i="2"/>
  <c r="R18" i="2"/>
  <c r="R21" i="2"/>
  <c r="R20" i="2"/>
  <c r="R14" i="2"/>
  <c r="R35" i="2"/>
  <c r="R26" i="2"/>
  <c r="R33" i="2"/>
  <c r="R32" i="2"/>
  <c r="R31" i="2"/>
  <c r="AA22" i="2" l="1"/>
  <c r="AA18" i="2"/>
  <c r="AA14" i="2"/>
  <c r="AA21" i="2"/>
  <c r="AA17" i="2"/>
  <c r="AA13" i="2"/>
  <c r="AA20" i="2"/>
  <c r="AA16" i="2"/>
  <c r="AA19" i="2"/>
  <c r="AA15" i="2"/>
  <c r="AA35" i="2"/>
  <c r="AA31" i="2"/>
  <c r="AA27" i="2"/>
  <c r="AA23" i="2"/>
  <c r="AA34" i="2"/>
  <c r="AA30" i="2"/>
  <c r="AA26" i="2"/>
  <c r="AA33" i="2"/>
  <c r="AA29" i="2"/>
  <c r="AA25" i="2"/>
  <c r="AA32" i="2"/>
  <c r="AA28" i="2"/>
  <c r="AA24" i="2"/>
  <c r="AH35" i="2"/>
  <c r="AD35" i="2"/>
  <c r="AH34" i="2"/>
  <c r="AD34" i="2"/>
  <c r="AH33" i="2"/>
  <c r="AD33" i="2"/>
  <c r="AH32" i="2"/>
  <c r="AD32" i="2"/>
  <c r="AH31" i="2"/>
  <c r="AD31" i="2"/>
  <c r="AH30" i="2"/>
  <c r="AD30" i="2"/>
  <c r="AH29" i="2"/>
  <c r="AD29" i="2"/>
  <c r="AH28" i="2"/>
  <c r="AD28" i="2"/>
  <c r="AH27" i="2"/>
  <c r="AD27" i="2"/>
  <c r="AH26" i="2"/>
  <c r="AD26" i="2"/>
  <c r="AH25" i="2"/>
  <c r="AD25" i="2"/>
  <c r="AH24" i="2"/>
  <c r="AD24" i="2"/>
  <c r="AH23" i="2"/>
  <c r="AD23" i="2"/>
  <c r="AH22" i="2"/>
  <c r="AD22" i="2"/>
  <c r="AH21" i="2"/>
  <c r="AD21" i="2"/>
  <c r="AH20" i="2"/>
  <c r="AD20" i="2"/>
  <c r="AH19" i="2"/>
  <c r="AD19" i="2"/>
  <c r="AH18" i="2"/>
  <c r="AD18" i="2"/>
  <c r="AH17" i="2"/>
  <c r="AD17" i="2"/>
  <c r="AH16" i="2"/>
  <c r="AD16" i="2"/>
  <c r="AH15" i="2"/>
  <c r="AD15" i="2"/>
  <c r="AH14" i="2"/>
  <c r="AD14" i="2"/>
  <c r="AH13" i="2"/>
  <c r="AD13" i="2"/>
  <c r="AG35" i="2"/>
  <c r="AC35" i="2"/>
  <c r="AG34" i="2"/>
  <c r="AC34" i="2"/>
  <c r="AG33" i="2"/>
  <c r="AC33" i="2"/>
  <c r="AC32" i="2"/>
  <c r="AG31" i="2"/>
  <c r="AC31" i="2"/>
  <c r="AG30" i="2"/>
  <c r="AC30" i="2"/>
  <c r="AC29" i="2"/>
  <c r="AC28" i="2"/>
  <c r="AG27" i="2"/>
  <c r="AG26" i="2"/>
  <c r="AG25" i="2"/>
  <c r="AC25" i="2"/>
  <c r="AG23" i="2"/>
  <c r="AG22" i="2"/>
  <c r="AG21" i="2"/>
  <c r="AG20" i="2"/>
  <c r="AG19" i="2"/>
  <c r="AC18" i="2"/>
  <c r="AC17" i="2"/>
  <c r="AC16" i="2"/>
  <c r="AG14" i="2"/>
  <c r="AG13" i="2"/>
  <c r="AJ35" i="2"/>
  <c r="AF35" i="2"/>
  <c r="AJ34" i="2"/>
  <c r="AF34" i="2"/>
  <c r="AJ33" i="2"/>
  <c r="AF33" i="2"/>
  <c r="AJ32" i="2"/>
  <c r="AF32" i="2"/>
  <c r="AJ31" i="2"/>
  <c r="AF31" i="2"/>
  <c r="AJ30" i="2"/>
  <c r="AF30" i="2"/>
  <c r="AJ29" i="2"/>
  <c r="AF29" i="2"/>
  <c r="AJ28" i="2"/>
  <c r="AF28" i="2"/>
  <c r="AJ27" i="2"/>
  <c r="AF27" i="2"/>
  <c r="AJ26" i="2"/>
  <c r="AF26" i="2"/>
  <c r="AJ25" i="2"/>
  <c r="AF25" i="2"/>
  <c r="AJ24" i="2"/>
  <c r="AF24" i="2"/>
  <c r="AJ23" i="2"/>
  <c r="AF23" i="2"/>
  <c r="AJ22" i="2"/>
  <c r="AF22" i="2"/>
  <c r="AJ21" i="2"/>
  <c r="AF21" i="2"/>
  <c r="AJ20" i="2"/>
  <c r="AF20" i="2"/>
  <c r="AJ19" i="2"/>
  <c r="AF19" i="2"/>
  <c r="AJ18" i="2"/>
  <c r="AF18" i="2"/>
  <c r="AJ17" i="2"/>
  <c r="AF17" i="2"/>
  <c r="AJ16" i="2"/>
  <c r="AF16" i="2"/>
  <c r="AJ15" i="2"/>
  <c r="AF15" i="2"/>
  <c r="AJ14" i="2"/>
  <c r="AF14" i="2"/>
  <c r="AJ13" i="2"/>
  <c r="AF13" i="2"/>
  <c r="AG29" i="2"/>
  <c r="AC24" i="2"/>
  <c r="AC22" i="2"/>
  <c r="AC20" i="2"/>
  <c r="AG18" i="2"/>
  <c r="AG16" i="2"/>
  <c r="AC15" i="2"/>
  <c r="AC13" i="2"/>
  <c r="AI35" i="2"/>
  <c r="AE35" i="2"/>
  <c r="AI34" i="2"/>
  <c r="AE34" i="2"/>
  <c r="AI33" i="2"/>
  <c r="AE33" i="2"/>
  <c r="AI32" i="2"/>
  <c r="AE32" i="2"/>
  <c r="AI31" i="2"/>
  <c r="AE31" i="2"/>
  <c r="AI30" i="2"/>
  <c r="AE30" i="2"/>
  <c r="AI29" i="2"/>
  <c r="AE29" i="2"/>
  <c r="AI28" i="2"/>
  <c r="AE28" i="2"/>
  <c r="AI27" i="2"/>
  <c r="AE27" i="2"/>
  <c r="AI26" i="2"/>
  <c r="AE26" i="2"/>
  <c r="AI25" i="2"/>
  <c r="AE25" i="2"/>
  <c r="AI24" i="2"/>
  <c r="AE24" i="2"/>
  <c r="AI23" i="2"/>
  <c r="AE23" i="2"/>
  <c r="AI22" i="2"/>
  <c r="AE22" i="2"/>
  <c r="AI21" i="2"/>
  <c r="AE21" i="2"/>
  <c r="AI20" i="2"/>
  <c r="AE20" i="2"/>
  <c r="AI19" i="2"/>
  <c r="AE19" i="2"/>
  <c r="AI18" i="2"/>
  <c r="AE18" i="2"/>
  <c r="AI17" i="2"/>
  <c r="AE17" i="2"/>
  <c r="AI16" i="2"/>
  <c r="AE16" i="2"/>
  <c r="AI15" i="2"/>
  <c r="AE15" i="2"/>
  <c r="AI14" i="2"/>
  <c r="AE14" i="2"/>
  <c r="AI13" i="2"/>
  <c r="AE13" i="2"/>
  <c r="AG32" i="2"/>
  <c r="AG28" i="2"/>
  <c r="AC27" i="2"/>
  <c r="AC26" i="2"/>
  <c r="AG24" i="2"/>
  <c r="AC23" i="2"/>
  <c r="AC21" i="2"/>
  <c r="AC19" i="2"/>
  <c r="AG17" i="2"/>
  <c r="AG15" i="2"/>
  <c r="AC14" i="2"/>
  <c r="W14" i="2"/>
  <c r="Y14" i="2"/>
  <c r="U14" i="2"/>
  <c r="Z32" i="2"/>
  <c r="V33" i="2"/>
  <c r="Y23" i="2"/>
  <c r="Y13" i="2"/>
  <c r="X13" i="2"/>
  <c r="U16" i="2"/>
  <c r="Y25" i="2"/>
  <c r="V23" i="2"/>
  <c r="W21" i="2"/>
  <c r="Y35" i="2"/>
  <c r="U15" i="2"/>
  <c r="Z33" i="2"/>
  <c r="Z30" i="2"/>
  <c r="Y32" i="2"/>
  <c r="X33" i="2"/>
  <c r="V32" i="2"/>
  <c r="Y24" i="2"/>
  <c r="V21" i="2"/>
  <c r="Z28" i="2"/>
  <c r="W26" i="2"/>
  <c r="X23" i="2"/>
  <c r="V30" i="2"/>
  <c r="Y18" i="2"/>
  <c r="U35" i="2"/>
  <c r="W32" i="2"/>
  <c r="W35" i="2"/>
  <c r="W19" i="2"/>
  <c r="X32" i="2"/>
  <c r="Z23" i="2"/>
  <c r="Z29" i="2"/>
  <c r="U25" i="2"/>
  <c r="X22" i="2"/>
  <c r="Z16" i="2"/>
  <c r="W15" i="2"/>
  <c r="U19" i="2"/>
  <c r="X16" i="2"/>
  <c r="Y34" i="2"/>
  <c r="V22" i="2"/>
  <c r="Y22" i="2"/>
  <c r="W16" i="2"/>
  <c r="Z13" i="2"/>
  <c r="Y26" i="2"/>
  <c r="Z34" i="2"/>
  <c r="Y27" i="2"/>
  <c r="V14" i="2"/>
  <c r="V25" i="2"/>
  <c r="U20" i="2"/>
  <c r="Z18" i="2"/>
  <c r="Y17" i="2"/>
  <c r="V15" i="2"/>
  <c r="U22" i="2"/>
  <c r="U13" i="2"/>
  <c r="W34" i="2"/>
  <c r="X27" i="2"/>
  <c r="Z31" i="2"/>
  <c r="W13" i="2"/>
  <c r="X31" i="2"/>
  <c r="W24" i="2"/>
  <c r="U34" i="2"/>
  <c r="Z21" i="2"/>
  <c r="W17" i="2"/>
  <c r="Z14" i="2"/>
  <c r="Y15" i="2"/>
  <c r="V13" i="2"/>
  <c r="X34" i="2"/>
  <c r="W23" i="2"/>
  <c r="Z26" i="2"/>
  <c r="Y21" i="2"/>
  <c r="Y28" i="2"/>
  <c r="V19" i="2"/>
  <c r="U32" i="2"/>
  <c r="Z22" i="2"/>
  <c r="Y19" i="2"/>
  <c r="W30" i="2"/>
  <c r="X19" i="2"/>
  <c r="V17" i="2"/>
  <c r="Z27" i="2"/>
  <c r="U18" i="2"/>
  <c r="W33" i="2"/>
  <c r="V24" i="2"/>
  <c r="W20" i="2"/>
  <c r="U31" i="2"/>
  <c r="Z20" i="2"/>
  <c r="Z17" i="2"/>
  <c r="X28" i="2"/>
  <c r="W29" i="2"/>
  <c r="U29" i="2"/>
  <c r="X26" i="2"/>
  <c r="X21" i="2"/>
  <c r="Y31" i="2"/>
  <c r="V29" i="2"/>
  <c r="V16" i="2"/>
  <c r="V35" i="2"/>
  <c r="X17" i="2"/>
  <c r="U17" i="2"/>
  <c r="X14" i="2"/>
  <c r="Z35" i="2"/>
  <c r="U28" i="2"/>
  <c r="X35" i="2"/>
  <c r="W28" i="2"/>
  <c r="X15" i="2"/>
  <c r="Z25" i="2"/>
  <c r="W25" i="2"/>
  <c r="V20" i="2"/>
  <c r="W18" i="2"/>
  <c r="Z15" i="2"/>
  <c r="Y30" i="2"/>
  <c r="Y29" i="2"/>
  <c r="V18" i="2"/>
  <c r="V27" i="2"/>
  <c r="Y20" i="2"/>
  <c r="X25" i="2"/>
  <c r="U21" i="2"/>
  <c r="W27" i="2"/>
  <c r="X18" i="2"/>
  <c r="U24" i="2"/>
  <c r="V34" i="2"/>
  <c r="U27" i="2"/>
  <c r="X24" i="2"/>
  <c r="U26" i="2"/>
  <c r="V28" i="2"/>
  <c r="W22" i="2"/>
  <c r="U33" i="2"/>
  <c r="U30" i="2"/>
  <c r="Z24" i="2"/>
  <c r="Z19" i="2"/>
  <c r="X30" i="2"/>
  <c r="Y16" i="2"/>
  <c r="X29" i="2"/>
  <c r="U23" i="2"/>
  <c r="Y33" i="2"/>
  <c r="W31" i="2"/>
  <c r="V26" i="2"/>
  <c r="X20" i="2"/>
  <c r="V31" i="2"/>
  <c r="V41" i="2" l="1"/>
  <c r="B6" i="4" s="1"/>
  <c r="V49" i="2"/>
  <c r="B14" i="4" s="1"/>
  <c r="K14" i="4" s="1"/>
  <c r="L14" i="4" s="1"/>
  <c r="V42" i="2"/>
  <c r="B7" i="4" s="1"/>
  <c r="G7" i="4" s="1"/>
  <c r="AE39" i="4" s="1"/>
  <c r="V45" i="2"/>
  <c r="B10" i="4" s="1"/>
  <c r="K10" i="4" s="1"/>
  <c r="L10" i="4" s="1"/>
  <c r="V50" i="2"/>
  <c r="B15" i="4" s="1"/>
  <c r="I15" i="4" s="1"/>
  <c r="BT38" i="4" s="1"/>
  <c r="V48" i="2"/>
  <c r="B13" i="4" s="1"/>
  <c r="K13" i="4" s="1"/>
  <c r="L13" i="4" s="1"/>
  <c r="V47" i="2"/>
  <c r="B12" i="4" s="1"/>
  <c r="I12" i="4" s="1"/>
  <c r="BE38" i="4" s="1"/>
  <c r="V43" i="2"/>
  <c r="B8" i="4" s="1"/>
  <c r="J8" i="4" s="1"/>
  <c r="AL38" i="4" s="1"/>
  <c r="V46" i="2"/>
  <c r="B11" i="4" s="1"/>
  <c r="D11" i="4" s="1"/>
  <c r="V44" i="2"/>
  <c r="B9" i="4" s="1"/>
  <c r="O9" i="4" s="1"/>
  <c r="P9" i="4" s="1"/>
  <c r="J6" i="4"/>
  <c r="AB38" i="4" s="1"/>
  <c r="H6" i="4"/>
  <c r="Z38" i="4" s="1"/>
  <c r="O6" i="4"/>
  <c r="P6" i="4" s="1"/>
  <c r="I6" i="4"/>
  <c r="AA38" i="4" s="1"/>
  <c r="D6" i="4"/>
  <c r="K6" i="4"/>
  <c r="L6" i="4" s="1"/>
  <c r="E6" i="4"/>
  <c r="Z36" i="4" s="1"/>
  <c r="AA36" i="4" s="1"/>
  <c r="AB36" i="4" s="1"/>
  <c r="M6" i="4"/>
  <c r="N6" i="4" s="1"/>
  <c r="F6" i="4"/>
  <c r="Z37" i="4" s="1"/>
  <c r="G6" i="4"/>
  <c r="Z39" i="4" s="1"/>
  <c r="O7" i="4" l="1"/>
  <c r="P7" i="4" s="1"/>
  <c r="D7" i="4"/>
  <c r="G14" i="4"/>
  <c r="BN39" i="4" s="1"/>
  <c r="F14" i="4"/>
  <c r="BN37" i="4" s="1"/>
  <c r="O14" i="4"/>
  <c r="P14" i="4" s="1"/>
  <c r="D14" i="4"/>
  <c r="J14" i="4"/>
  <c r="BP38" i="4" s="1"/>
  <c r="H14" i="4"/>
  <c r="BN38" i="4" s="1"/>
  <c r="E14" i="4"/>
  <c r="BN36" i="4" s="1"/>
  <c r="BO36" i="4" s="1"/>
  <c r="BP36" i="4" s="1"/>
  <c r="H8" i="4"/>
  <c r="AJ38" i="4" s="1"/>
  <c r="I8" i="4"/>
  <c r="AK38" i="4" s="1"/>
  <c r="O10" i="4"/>
  <c r="P10" i="4" s="1"/>
  <c r="I14" i="4"/>
  <c r="BO38" i="4" s="1"/>
  <c r="M14" i="4"/>
  <c r="N14" i="4" s="1"/>
  <c r="G10" i="4"/>
  <c r="AT39" i="4" s="1"/>
  <c r="G8" i="4"/>
  <c r="AJ39" i="4" s="1"/>
  <c r="M10" i="4"/>
  <c r="N10" i="4" s="1"/>
  <c r="I10" i="4"/>
  <c r="AU38" i="4" s="1"/>
  <c r="E10" i="4"/>
  <c r="AT36" i="4" s="1"/>
  <c r="AU36" i="4" s="1"/>
  <c r="AV36" i="4" s="1"/>
  <c r="F7" i="4"/>
  <c r="AE37" i="4" s="1"/>
  <c r="E8" i="4"/>
  <c r="AJ36" i="4" s="1"/>
  <c r="AK36" i="4" s="1"/>
  <c r="AL36" i="4" s="1"/>
  <c r="O8" i="4"/>
  <c r="P8" i="4" s="1"/>
  <c r="O12" i="4"/>
  <c r="P12" i="4" s="1"/>
  <c r="H12" i="4"/>
  <c r="BD38" i="4" s="1"/>
  <c r="E7" i="4"/>
  <c r="AE36" i="4" s="1"/>
  <c r="AF36" i="4" s="1"/>
  <c r="AG36" i="4" s="1"/>
  <c r="M7" i="4"/>
  <c r="N7" i="4" s="1"/>
  <c r="K7" i="4"/>
  <c r="L7" i="4" s="1"/>
  <c r="I7" i="4"/>
  <c r="AF38" i="4" s="1"/>
  <c r="K12" i="4"/>
  <c r="L12" i="4" s="1"/>
  <c r="M12" i="4"/>
  <c r="N12" i="4" s="1"/>
  <c r="D12" i="4"/>
  <c r="F12" i="4"/>
  <c r="BD37" i="4" s="1"/>
  <c r="J12" i="4"/>
  <c r="BF38" i="4" s="1"/>
  <c r="J7" i="4"/>
  <c r="AG38" i="4" s="1"/>
  <c r="H7" i="4"/>
  <c r="AE38" i="4" s="1"/>
  <c r="G12" i="4"/>
  <c r="BD39" i="4" s="1"/>
  <c r="E12" i="4"/>
  <c r="BD36" i="4" s="1"/>
  <c r="BE36" i="4" s="1"/>
  <c r="BF36" i="4" s="1"/>
  <c r="O15" i="4"/>
  <c r="P15" i="4" s="1"/>
  <c r="K8" i="4"/>
  <c r="L8" i="4" s="1"/>
  <c r="M8" i="4"/>
  <c r="N8" i="4" s="1"/>
  <c r="D8" i="4"/>
  <c r="G15" i="4"/>
  <c r="BS39" i="4" s="1"/>
  <c r="F10" i="4"/>
  <c r="AT37" i="4" s="1"/>
  <c r="D10" i="4"/>
  <c r="F8" i="4"/>
  <c r="AJ37" i="4" s="1"/>
  <c r="H10" i="4"/>
  <c r="AT38" i="4" s="1"/>
  <c r="J10" i="4"/>
  <c r="AV38" i="4" s="1"/>
  <c r="I11" i="4"/>
  <c r="AZ38" i="4" s="1"/>
  <c r="M15" i="4"/>
  <c r="N15" i="4" s="1"/>
  <c r="G11" i="4"/>
  <c r="AY39" i="4" s="1"/>
  <c r="J15" i="4"/>
  <c r="BU38" i="4" s="1"/>
  <c r="K9" i="4"/>
  <c r="L9" i="4" s="1"/>
  <c r="M11" i="4"/>
  <c r="N11" i="4" s="1"/>
  <c r="F13" i="4"/>
  <c r="BI37" i="4" s="1"/>
  <c r="K15" i="4"/>
  <c r="L15" i="4" s="1"/>
  <c r="G9" i="4"/>
  <c r="AO39" i="4" s="1"/>
  <c r="H9" i="4"/>
  <c r="AO38" i="4" s="1"/>
  <c r="K11" i="4"/>
  <c r="L11" i="4" s="1"/>
  <c r="D13" i="4"/>
  <c r="H15" i="4"/>
  <c r="BS38" i="4" s="1"/>
  <c r="J9" i="4"/>
  <c r="AQ38" i="4" s="1"/>
  <c r="G13" i="4"/>
  <c r="BI39" i="4" s="1"/>
  <c r="M13" i="4"/>
  <c r="N13" i="4" s="1"/>
  <c r="M9" i="4"/>
  <c r="N9" i="4" s="1"/>
  <c r="I9" i="4"/>
  <c r="AP38" i="4" s="1"/>
  <c r="E11" i="4"/>
  <c r="AY36" i="4" s="1"/>
  <c r="AZ36" i="4" s="1"/>
  <c r="BA36" i="4" s="1"/>
  <c r="O11" i="4"/>
  <c r="P11" i="4" s="1"/>
  <c r="J11" i="4"/>
  <c r="BA38" i="4" s="1"/>
  <c r="I13" i="4"/>
  <c r="BJ38" i="4" s="1"/>
  <c r="O13" i="4"/>
  <c r="P13" i="4" s="1"/>
  <c r="E13" i="4"/>
  <c r="BI36" i="4" s="1"/>
  <c r="BJ36" i="4" s="1"/>
  <c r="BK36" i="4" s="1"/>
  <c r="D15" i="4"/>
  <c r="F15" i="4"/>
  <c r="BS37" i="4" s="1"/>
  <c r="D9" i="4"/>
  <c r="F9" i="4"/>
  <c r="AO37" i="4" s="1"/>
  <c r="E9" i="4"/>
  <c r="AO36" i="4" s="1"/>
  <c r="AP36" i="4" s="1"/>
  <c r="AQ36" i="4" s="1"/>
  <c r="H11" i="4"/>
  <c r="AY38" i="4" s="1"/>
  <c r="F11" i="4"/>
  <c r="AY37" i="4" s="1"/>
  <c r="H13" i="4"/>
  <c r="BI38" i="4" s="1"/>
  <c r="J13" i="4"/>
  <c r="BK38" i="4" s="1"/>
  <c r="E15" i="4"/>
  <c r="BS36" i="4" s="1"/>
  <c r="BT36" i="4" s="1"/>
  <c r="BU36" i="4" s="1"/>
</calcChain>
</file>

<file path=xl/sharedStrings.xml><?xml version="1.0" encoding="utf-8"?>
<sst xmlns="http://schemas.openxmlformats.org/spreadsheetml/2006/main" count="248" uniqueCount="86">
  <si>
    <t xml:space="preserve"> </t>
  </si>
  <si>
    <t>Base</t>
  </si>
  <si>
    <t>Corresp:</t>
  </si>
  <si>
    <t>Current</t>
  </si>
  <si>
    <t>Proportionate</t>
  </si>
  <si>
    <t>Variance</t>
  </si>
  <si>
    <t>Target</t>
  </si>
  <si>
    <t>Month</t>
  </si>
  <si>
    <t>with Base</t>
  </si>
  <si>
    <t>Corresp: Month</t>
  </si>
  <si>
    <t>with Target</t>
  </si>
  <si>
    <t>December</t>
  </si>
  <si>
    <t>31.12.2014</t>
  </si>
  <si>
    <t>31.08.2014</t>
  </si>
  <si>
    <t>31.08.2015</t>
  </si>
  <si>
    <t>30.09.2015</t>
  </si>
  <si>
    <t xml:space="preserve">Amount </t>
  </si>
  <si>
    <t>%</t>
  </si>
  <si>
    <t>Amount</t>
  </si>
  <si>
    <t>Absolute Deposit</t>
  </si>
  <si>
    <t>CASA Deposit</t>
  </si>
  <si>
    <t>Average Deposit</t>
  </si>
  <si>
    <t>Weekly Deposit  10-09-2015</t>
  </si>
  <si>
    <t>No of Current A/Cs Opened during Month</t>
  </si>
  <si>
    <t>No of Current A/cs Opened Progressive</t>
  </si>
  <si>
    <t>Number of Depositors Accounts (CASA)</t>
  </si>
  <si>
    <t>Profit/Loss</t>
  </si>
  <si>
    <t>Advances</t>
  </si>
  <si>
    <t>Performing Adances</t>
  </si>
  <si>
    <t>Classified Advances</t>
  </si>
  <si>
    <t>Non Fund Base Advances</t>
  </si>
  <si>
    <t>Non Fund Base Income</t>
  </si>
  <si>
    <t>Home Remittance</t>
  </si>
  <si>
    <t>Cost of Fund</t>
  </si>
  <si>
    <t>Intermediation Cost</t>
  </si>
  <si>
    <t>Imports</t>
  </si>
  <si>
    <t>Exports</t>
  </si>
  <si>
    <t>NBP Adv: Sal: O/S</t>
  </si>
  <si>
    <t>Overdue Adv: Sal: over 90 Days</t>
  </si>
  <si>
    <t>Agr: Finance O/S</t>
  </si>
  <si>
    <t>NBP Karobar O/S</t>
  </si>
  <si>
    <t>Recovery of Stuck-up</t>
  </si>
  <si>
    <t>Recovery in Charge Off A/Cs</t>
  </si>
  <si>
    <t>Write Off</t>
  </si>
  <si>
    <t>Income</t>
  </si>
  <si>
    <t>Expenditure Excluding Administrative Exp.</t>
  </si>
  <si>
    <t>Personal Expenses</t>
  </si>
  <si>
    <t>Other Expenses</t>
  </si>
  <si>
    <t>KPI</t>
  </si>
  <si>
    <t>KPI Name</t>
  </si>
  <si>
    <t xml:space="preserve">Amount  </t>
  </si>
  <si>
    <t xml:space="preserve">% </t>
  </si>
  <si>
    <t xml:space="preserve">%  </t>
  </si>
  <si>
    <t>Dec-14</t>
  </si>
  <si>
    <t>Aug-14</t>
  </si>
  <si>
    <t>Aug-15</t>
  </si>
  <si>
    <t>Sep-15</t>
  </si>
  <si>
    <t>Dec-15</t>
  </si>
  <si>
    <t xml:space="preserve"> Aug-15</t>
  </si>
  <si>
    <t>Base Value</t>
  </si>
  <si>
    <t>Percentage Variance w.r.t.</t>
  </si>
  <si>
    <t>Scroll Bar Value</t>
  </si>
  <si>
    <t>Sort By</t>
  </si>
  <si>
    <t>Proportionate Targets</t>
  </si>
  <si>
    <t>Radio Option Name</t>
  </si>
  <si>
    <t>Selection</t>
  </si>
  <si>
    <t>Sr. #</t>
  </si>
  <si>
    <t>ORIGINAL DATA</t>
  </si>
  <si>
    <t>Sort Data</t>
  </si>
  <si>
    <t>Row Order</t>
  </si>
  <si>
    <t>Sorted Data</t>
  </si>
  <si>
    <t>Raw Calculations</t>
  </si>
  <si>
    <t>Largest First</t>
  </si>
  <si>
    <t>Smallest First</t>
  </si>
  <si>
    <t>Duplicate Sr. # (From Sorted Data)</t>
  </si>
  <si>
    <t>Row Number</t>
  </si>
  <si>
    <t>Dashboard Report : August 2015</t>
  </si>
  <si>
    <t>Corresp: Month
Aug-14</t>
  </si>
  <si>
    <t>Current Month
Aug-15</t>
  </si>
  <si>
    <r>
      <t xml:space="preserve">This Dashboard is Prepared by Chetan Bhavsar with influenced by </t>
    </r>
    <r>
      <rPr>
        <b/>
        <u/>
        <sz val="9"/>
        <color theme="9" tint="-0.499984740745262"/>
        <rFont val="Segoe UI"/>
        <family val="2"/>
      </rPr>
      <t>Chandoo.Org</t>
    </r>
  </si>
  <si>
    <t>Base Value
Dec-14</t>
  </si>
  <si>
    <t>Current Month</t>
  </si>
  <si>
    <t>E6</t>
  </si>
  <si>
    <t>F6</t>
  </si>
  <si>
    <t>H6</t>
  </si>
  <si>
    <t>G6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</si>
</sst>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164" formatCode="_(* #,##0.00_);_(* \(#,##0.00\);_(* &quot;-&quot;??_);_(@_)"/>
    <numFmt numFmtId="165" formatCode="0.0%"/>
    <numFmt numFmtId="166" formatCode="#,##0.00&quot; $&quot;;[Red]\-#,##0.00&quot; $&quot;"/>
    <numFmt numFmtId="167" formatCode="_-* #,##0_-;\-* #,##0_-;_-* &quot;-&quot;_-;_-@_-"/>
    <numFmt numFmtId="168" formatCode="_-* #,##0.00_-;\-* #,##0.00_-;_-* &quot;-&quot;??_-;_-@_-"/>
    <numFmt numFmtId="169" formatCode="&quot; $&quot;* #,##0.00_ ;"/>
    <numFmt numFmtId="170" formatCode="_-* #,##0.00\ _F_-;\-* #,##0.00\ _F_-;_-* &quot;-&quot;??\ _F_-;_-@_-"/>
    <numFmt numFmtId="171" formatCode="[&gt;1]\ &quot;Pk of &quot;\ #;[=1]\ &quot;Each&quot;;\ 0.000\ &quot; km&quot;"/>
    <numFmt numFmtId="172" formatCode="0.00_)"/>
    <numFmt numFmtId="173" formatCode="_-&quot;$&quot;* #,##0_-;\-&quot;$&quot;* #,##0_-;_-&quot;$&quot;* &quot;-&quot;_-;_-@_-"/>
    <numFmt numFmtId="174" formatCode="_-&quot;$&quot;* #,##0.00_-;\-&quot;$&quot;* #,##0.00_-;_-&quot;$&quot;* &quot;-&quot;??_-;_-@_-"/>
    <numFmt numFmtId="175" formatCode="_-&quot;£&quot;* #,##0_-;\-&quot;£&quot;* #,##0_-;_-&quot;£&quot;* &quot;-&quot;_-;_-@_-"/>
    <numFmt numFmtId="176" formatCode="_-&quot;£&quot;* #,##0.00_-;\-&quot;£&quot;* #,##0.00_-;_-&quot;£&quot;* &quot;-&quot;??_-;_-@_-"/>
    <numFmt numFmtId="177" formatCode="_-* #,##0.00_р_._-;\-* #,##0.00_р_._-;_-* &quot;-&quot;??_р_._-;_-@_-"/>
  </numFmts>
  <fonts count="3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Calibri"/>
      <family val="2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b/>
      <i/>
      <sz val="16"/>
      <name val="Helv"/>
    </font>
    <font>
      <sz val="10"/>
      <name val="Courier"/>
      <family val="3"/>
    </font>
    <font>
      <b/>
      <sz val="12"/>
      <name val="Albertus Medium"/>
      <family val="2"/>
    </font>
    <font>
      <b/>
      <sz val="10"/>
      <name val="Times New Roman"/>
      <family val="1"/>
    </font>
    <font>
      <sz val="10"/>
      <name val="Calibri"/>
      <family val="2"/>
      <scheme val="minor"/>
    </font>
    <font>
      <sz val="10"/>
      <name val="Calibri"/>
      <family val="2"/>
    </font>
    <font>
      <b/>
      <sz val="9"/>
      <color rgb="FFFFFF00"/>
      <name val="Calibri"/>
      <family val="2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FF0000"/>
      <name val="Arial"/>
      <family val="2"/>
    </font>
    <font>
      <b/>
      <sz val="9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2"/>
      <color theme="0"/>
      <name val="Segoe UI"/>
      <family val="2"/>
    </font>
    <font>
      <sz val="9"/>
      <name val="Calibri"/>
      <family val="2"/>
      <scheme val="minor"/>
    </font>
    <font>
      <sz val="9"/>
      <color theme="9" tint="-0.499984740745262"/>
      <name val="Segoe UI"/>
      <family val="2"/>
    </font>
    <font>
      <b/>
      <u/>
      <sz val="9"/>
      <color theme="9" tint="-0.499984740745262"/>
      <name val="Segoe UI"/>
      <family val="2"/>
    </font>
  </fonts>
  <fills count="2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92D05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/>
      <bottom/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/>
      <diagonal/>
    </border>
    <border>
      <left/>
      <right style="thin">
        <color theme="0" tint="-0.14999847407452621"/>
      </right>
      <top/>
      <bottom/>
      <diagonal/>
    </border>
    <border>
      <left style="thin">
        <color theme="0" tint="-0.14999847407452621"/>
      </left>
      <right/>
      <top style="thin">
        <color theme="4" tint="0.39997558519241921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4" tint="0.39997558519241921"/>
      </top>
      <bottom/>
      <diagonal/>
    </border>
    <border>
      <left/>
      <right/>
      <top style="thin">
        <color theme="0" tint="-0.14999847407452621"/>
      </top>
      <bottom/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/>
      <bottom style="thin">
        <color theme="4" tint="0.3999755851924192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theme="8" tint="-0.24994659260841701"/>
      </bottom>
      <diagonal/>
    </border>
    <border>
      <left style="medium">
        <color indexed="64"/>
      </left>
      <right style="thin">
        <color theme="0" tint="-0.14996795556505021"/>
      </right>
      <top style="medium">
        <color indexed="64"/>
      </top>
      <bottom style="hair">
        <color theme="8" tint="-0.24994659260841701"/>
      </bottom>
      <diagonal/>
    </border>
    <border>
      <left style="thin">
        <color theme="0" tint="-0.14996795556505021"/>
      </left>
      <right style="medium">
        <color indexed="64"/>
      </right>
      <top style="medium">
        <color indexed="64"/>
      </top>
      <bottom style="hair">
        <color theme="8" tint="-0.24994659260841701"/>
      </bottom>
      <diagonal/>
    </border>
    <border>
      <left style="medium">
        <color indexed="64"/>
      </left>
      <right style="medium">
        <color indexed="64"/>
      </right>
      <top style="hair">
        <color theme="8" tint="-0.24994659260841701"/>
      </top>
      <bottom style="hair">
        <color theme="8" tint="-0.24994659260841701"/>
      </bottom>
      <diagonal/>
    </border>
    <border>
      <left style="medium">
        <color indexed="64"/>
      </left>
      <right style="thin">
        <color theme="0" tint="-0.14996795556505021"/>
      </right>
      <top style="hair">
        <color theme="8" tint="-0.24994659260841701"/>
      </top>
      <bottom style="hair">
        <color theme="8" tint="-0.24994659260841701"/>
      </bottom>
      <diagonal/>
    </border>
    <border>
      <left style="thin">
        <color theme="0" tint="-0.14996795556505021"/>
      </left>
      <right style="medium">
        <color indexed="64"/>
      </right>
      <top style="hair">
        <color theme="8" tint="-0.24994659260841701"/>
      </top>
      <bottom style="hair">
        <color theme="8" tint="-0.24994659260841701"/>
      </bottom>
      <diagonal/>
    </border>
    <border>
      <left style="medium">
        <color indexed="64"/>
      </left>
      <right style="medium">
        <color indexed="64"/>
      </right>
      <top style="hair">
        <color theme="8" tint="-0.24994659260841701"/>
      </top>
      <bottom style="medium">
        <color indexed="64"/>
      </bottom>
      <diagonal/>
    </border>
    <border>
      <left style="medium">
        <color indexed="64"/>
      </left>
      <right style="thin">
        <color theme="0" tint="-0.14996795556505021"/>
      </right>
      <top style="hair">
        <color theme="8" tint="-0.24994659260841701"/>
      </top>
      <bottom style="medium">
        <color indexed="64"/>
      </bottom>
      <diagonal/>
    </border>
    <border>
      <left style="thin">
        <color theme="0" tint="-0.14996795556505021"/>
      </left>
      <right style="medium">
        <color indexed="64"/>
      </right>
      <top style="hair">
        <color theme="8" tint="-0.2499465926084170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8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164" fontId="5" fillId="0" borderId="0" applyFont="0" applyFill="0" applyBorder="0" applyAlignment="0" applyProtection="0"/>
    <xf numFmtId="166" fontId="2" fillId="0" borderId="0" applyFill="0" applyBorder="0" applyAlignment="0"/>
    <xf numFmtId="166" fontId="2" fillId="0" borderId="0" applyFill="0" applyBorder="0" applyAlignment="0"/>
    <xf numFmtId="166" fontId="2" fillId="0" borderId="0" applyFill="0" applyBorder="0" applyAlignment="0"/>
    <xf numFmtId="166" fontId="2" fillId="0" borderId="0" applyFill="0" applyBorder="0" applyAlignment="0"/>
    <xf numFmtId="166" fontId="2" fillId="0" borderId="0" applyFill="0" applyBorder="0" applyAlignment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9" fontId="7" fillId="0" borderId="0" applyFont="0" applyFill="0" applyBorder="0" applyAlignment="0" applyProtection="0"/>
    <xf numFmtId="38" fontId="8" fillId="3" borderId="0" applyNumberFormat="0" applyBorder="0" applyAlignment="0" applyProtection="0"/>
    <xf numFmtId="0" fontId="9" fillId="0" borderId="2" applyNumberFormat="0" applyAlignment="0" applyProtection="0">
      <alignment horizontal="left" vertical="center"/>
    </xf>
    <xf numFmtId="0" fontId="9" fillId="0" borderId="3">
      <alignment horizontal="left" vertical="center"/>
    </xf>
    <xf numFmtId="10" fontId="8" fillId="4" borderId="1" applyNumberFormat="0" applyBorder="0" applyAlignment="0" applyProtection="0"/>
    <xf numFmtId="170" fontId="2" fillId="0" borderId="0" applyFont="0" applyFill="0" applyBorder="0" applyAlignment="0" applyProtection="0"/>
    <xf numFmtId="171" fontId="10" fillId="0" borderId="0" applyFill="0" applyBorder="0">
      <alignment horizontal="center" vertical="top"/>
    </xf>
    <xf numFmtId="172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72" fontId="12" fillId="0" borderId="0"/>
    <xf numFmtId="172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" fillId="5" borderId="0"/>
    <xf numFmtId="0" fontId="13" fillId="0" borderId="0">
      <alignment horizontal="left" vertical="center"/>
    </xf>
    <xf numFmtId="0" fontId="14" fillId="0" borderId="0" applyNumberFormat="0" applyFill="0" applyBorder="0" applyProtection="0">
      <alignment vertical="center"/>
    </xf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0" fontId="2" fillId="0" borderId="0"/>
    <xf numFmtId="177" fontId="2" fillId="0" borderId="0" applyFont="0" applyFill="0" applyBorder="0" applyAlignment="0" applyProtection="0"/>
  </cellStyleXfs>
  <cellXfs count="130">
    <xf numFmtId="0" fontId="0" fillId="0" borderId="0" xfId="0"/>
    <xf numFmtId="0" fontId="2" fillId="0" borderId="0" xfId="2"/>
    <xf numFmtId="0" fontId="2" fillId="0" borderId="0" xfId="2" applyFont="1" applyFill="1"/>
    <xf numFmtId="0" fontId="3" fillId="2" borderId="4" xfId="2" applyFont="1" applyFill="1" applyBorder="1" applyAlignment="1">
      <alignment horizontal="center"/>
    </xf>
    <xf numFmtId="0" fontId="6" fillId="0" borderId="4" xfId="2" applyFont="1" applyFill="1" applyBorder="1"/>
    <xf numFmtId="10" fontId="16" fillId="0" borderId="4" xfId="1" applyNumberFormat="1" applyFont="1" applyFill="1" applyBorder="1" applyAlignment="1">
      <alignment horizontal="right"/>
    </xf>
    <xf numFmtId="165" fontId="16" fillId="0" borderId="4" xfId="1" applyNumberFormat="1" applyFont="1" applyFill="1" applyBorder="1" applyAlignment="1">
      <alignment horizontal="right"/>
    </xf>
    <xf numFmtId="0" fontId="4" fillId="2" borderId="5" xfId="2" applyFont="1" applyFill="1" applyBorder="1" applyAlignment="1">
      <alignment horizontal="center"/>
    </xf>
    <xf numFmtId="0" fontId="3" fillId="2" borderId="6" xfId="2" applyFont="1" applyFill="1" applyBorder="1" applyAlignment="1">
      <alignment horizontal="center"/>
    </xf>
    <xf numFmtId="0" fontId="3" fillId="2" borderId="4" xfId="2" applyFont="1" applyFill="1" applyBorder="1" applyAlignment="1">
      <alignment horizontal="center"/>
    </xf>
    <xf numFmtId="0" fontId="6" fillId="6" borderId="4" xfId="2" applyFont="1" applyFill="1" applyBorder="1"/>
    <xf numFmtId="10" fontId="16" fillId="6" borderId="4" xfId="1" applyNumberFormat="1" applyFont="1" applyFill="1" applyBorder="1" applyAlignment="1">
      <alignment horizontal="right"/>
    </xf>
    <xf numFmtId="165" fontId="16" fillId="6" borderId="4" xfId="1" applyNumberFormat="1" applyFont="1" applyFill="1" applyBorder="1" applyAlignment="1">
      <alignment horizontal="right"/>
    </xf>
    <xf numFmtId="2" fontId="15" fillId="6" borderId="4" xfId="4" applyNumberFormat="1" applyFont="1" applyFill="1" applyBorder="1" applyAlignment="1">
      <alignment horizontal="right"/>
    </xf>
    <xf numFmtId="2" fontId="16" fillId="6" borderId="4" xfId="2" applyNumberFormat="1" applyFont="1" applyFill="1" applyBorder="1" applyAlignment="1">
      <alignment horizontal="right"/>
    </xf>
    <xf numFmtId="2" fontId="15" fillId="0" borderId="4" xfId="4" applyNumberFormat="1" applyFont="1" applyFill="1" applyBorder="1" applyAlignment="1">
      <alignment horizontal="right"/>
    </xf>
    <xf numFmtId="2" fontId="16" fillId="0" borderId="4" xfId="2" applyNumberFormat="1" applyFont="1" applyFill="1" applyBorder="1" applyAlignment="1">
      <alignment horizontal="right"/>
    </xf>
    <xf numFmtId="2" fontId="2" fillId="0" borderId="0" xfId="2" applyNumberFormat="1" applyFont="1" applyFill="1"/>
    <xf numFmtId="0" fontId="17" fillId="2" borderId="7" xfId="2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20" fillId="0" borderId="0" xfId="0" applyFont="1"/>
    <xf numFmtId="2" fontId="15" fillId="6" borderId="8" xfId="4" applyNumberFormat="1" applyFont="1" applyFill="1" applyBorder="1" applyAlignment="1">
      <alignment horizontal="right" vertical="center"/>
    </xf>
    <xf numFmtId="10" fontId="15" fillId="6" borderId="4" xfId="1" applyNumberFormat="1" applyFont="1" applyFill="1" applyBorder="1" applyAlignment="1">
      <alignment horizontal="right" vertical="center"/>
    </xf>
    <xf numFmtId="2" fontId="15" fillId="6" borderId="9" xfId="4" applyNumberFormat="1" applyFont="1" applyFill="1" applyBorder="1" applyAlignment="1">
      <alignment horizontal="right" vertical="center"/>
    </xf>
    <xf numFmtId="0" fontId="3" fillId="2" borderId="4" xfId="2" applyFont="1" applyFill="1" applyBorder="1" applyAlignment="1">
      <alignment horizontal="center"/>
    </xf>
    <xf numFmtId="0" fontId="20" fillId="0" borderId="0" xfId="0" applyFont="1" applyAlignment="1">
      <alignment vertical="center"/>
    </xf>
    <xf numFmtId="0" fontId="3" fillId="2" borderId="12" xfId="2" applyNumberFormat="1" applyFont="1" applyFill="1" applyBorder="1" applyAlignment="1">
      <alignment horizontal="center"/>
    </xf>
    <xf numFmtId="17" fontId="3" fillId="2" borderId="9" xfId="2" applyNumberFormat="1" applyFont="1" applyFill="1" applyBorder="1" applyAlignment="1">
      <alignment horizontal="center"/>
    </xf>
    <xf numFmtId="0" fontId="3" fillId="2" borderId="9" xfId="2" applyNumberFormat="1" applyFont="1" applyFill="1" applyBorder="1" applyAlignment="1">
      <alignment horizontal="center"/>
    </xf>
    <xf numFmtId="0" fontId="3" fillId="2" borderId="5" xfId="2" applyNumberFormat="1" applyFont="1" applyFill="1" applyBorder="1" applyAlignment="1">
      <alignment horizontal="center"/>
    </xf>
    <xf numFmtId="0" fontId="15" fillId="6" borderId="9" xfId="2" applyNumberFormat="1" applyFont="1" applyFill="1" applyBorder="1" applyAlignment="1">
      <alignment horizontal="center" vertical="center"/>
    </xf>
    <xf numFmtId="0" fontId="15" fillId="6" borderId="13" xfId="2" applyNumberFormat="1" applyFont="1" applyFill="1" applyBorder="1" applyAlignment="1">
      <alignment vertical="center"/>
    </xf>
    <xf numFmtId="2" fontId="15" fillId="6" borderId="9" xfId="2" applyNumberFormat="1" applyFont="1" applyFill="1" applyBorder="1" applyAlignment="1">
      <alignment horizontal="right" vertical="center"/>
    </xf>
    <xf numFmtId="10" fontId="15" fillId="6" borderId="9" xfId="1" applyNumberFormat="1" applyFont="1" applyFill="1" applyBorder="1" applyAlignment="1">
      <alignment horizontal="right" vertical="center"/>
    </xf>
    <xf numFmtId="165" fontId="15" fillId="6" borderId="9" xfId="1" applyNumberFormat="1" applyFont="1" applyFill="1" applyBorder="1" applyAlignment="1">
      <alignment horizontal="right" vertical="center"/>
    </xf>
    <xf numFmtId="10" fontId="15" fillId="6" borderId="5" xfId="1" applyNumberFormat="1" applyFont="1" applyFill="1" applyBorder="1" applyAlignment="1">
      <alignment horizontal="right" vertical="center"/>
    </xf>
    <xf numFmtId="0" fontId="15" fillId="6" borderId="12" xfId="2" applyNumberFormat="1" applyFont="1" applyFill="1" applyBorder="1" applyAlignment="1">
      <alignment horizontal="center" vertical="center"/>
    </xf>
    <xf numFmtId="0" fontId="15" fillId="6" borderId="11" xfId="2" applyNumberFormat="1" applyFont="1" applyFill="1" applyBorder="1" applyAlignment="1">
      <alignment horizontal="center" vertical="center"/>
    </xf>
    <xf numFmtId="0" fontId="15" fillId="6" borderId="14" xfId="2" applyNumberFormat="1" applyFont="1" applyFill="1" applyBorder="1" applyAlignment="1">
      <alignment vertical="center"/>
    </xf>
    <xf numFmtId="2" fontId="15" fillId="6" borderId="8" xfId="2" applyNumberFormat="1" applyFont="1" applyFill="1" applyBorder="1" applyAlignment="1">
      <alignment horizontal="right" vertical="center"/>
    </xf>
    <xf numFmtId="10" fontId="15" fillId="6" borderId="8" xfId="1" applyNumberFormat="1" applyFont="1" applyFill="1" applyBorder="1" applyAlignment="1">
      <alignment horizontal="right" vertical="center"/>
    </xf>
    <xf numFmtId="165" fontId="15" fillId="6" borderId="8" xfId="1" applyNumberFormat="1" applyFont="1" applyFill="1" applyBorder="1" applyAlignment="1">
      <alignment horizontal="right" vertical="center"/>
    </xf>
    <xf numFmtId="1" fontId="15" fillId="6" borderId="9" xfId="2" applyNumberFormat="1" applyFont="1" applyFill="1" applyBorder="1" applyAlignment="1">
      <alignment horizontal="center" vertical="center"/>
    </xf>
    <xf numFmtId="1" fontId="15" fillId="6" borderId="9" xfId="4" applyNumberFormat="1" applyFont="1" applyFill="1" applyBorder="1" applyAlignment="1">
      <alignment horizontal="center" vertical="center"/>
    </xf>
    <xf numFmtId="0" fontId="3" fillId="9" borderId="12" xfId="2" applyNumberFormat="1" applyFont="1" applyFill="1" applyBorder="1" applyAlignment="1">
      <alignment horizontal="center"/>
    </xf>
    <xf numFmtId="0" fontId="15" fillId="9" borderId="13" xfId="2" applyNumberFormat="1" applyFont="1" applyFill="1" applyBorder="1" applyAlignment="1">
      <alignment vertical="center"/>
    </xf>
    <xf numFmtId="2" fontId="15" fillId="9" borderId="9" xfId="4" applyNumberFormat="1" applyFont="1" applyFill="1" applyBorder="1" applyAlignment="1">
      <alignment horizontal="right" vertical="center"/>
    </xf>
    <xf numFmtId="0" fontId="3" fillId="9" borderId="9" xfId="2" applyNumberFormat="1" applyFont="1" applyFill="1" applyBorder="1" applyAlignment="1">
      <alignment horizontal="center"/>
    </xf>
    <xf numFmtId="10" fontId="15" fillId="9" borderId="9" xfId="1" applyNumberFormat="1" applyFont="1" applyFill="1" applyBorder="1" applyAlignment="1">
      <alignment horizontal="right" vertical="center"/>
    </xf>
    <xf numFmtId="165" fontId="15" fillId="9" borderId="9" xfId="1" applyNumberFormat="1" applyFont="1" applyFill="1" applyBorder="1" applyAlignment="1">
      <alignment horizontal="right" vertical="center"/>
    </xf>
    <xf numFmtId="0" fontId="3" fillId="9" borderId="5" xfId="2" applyNumberFormat="1" applyFont="1" applyFill="1" applyBorder="1" applyAlignment="1">
      <alignment horizontal="center"/>
    </xf>
    <xf numFmtId="10" fontId="15" fillId="9" borderId="5" xfId="1" applyNumberFormat="1" applyFont="1" applyFill="1" applyBorder="1" applyAlignment="1">
      <alignment horizontal="right" vertical="center"/>
    </xf>
    <xf numFmtId="0" fontId="20" fillId="11" borderId="0" xfId="0" applyFont="1" applyFill="1"/>
    <xf numFmtId="1" fontId="20" fillId="11" borderId="0" xfId="0" applyNumberFormat="1" applyFont="1" applyFill="1"/>
    <xf numFmtId="9" fontId="20" fillId="11" borderId="0" xfId="1" applyFont="1" applyFill="1"/>
    <xf numFmtId="0" fontId="18" fillId="12" borderId="0" xfId="0" applyFont="1" applyFill="1"/>
    <xf numFmtId="0" fontId="0" fillId="15" borderId="0" xfId="0" applyFill="1"/>
    <xf numFmtId="0" fontId="20" fillId="15" borderId="0" xfId="0" applyFont="1" applyFill="1"/>
    <xf numFmtId="0" fontId="0" fillId="10" borderId="2" xfId="0" applyFill="1" applyBorder="1" applyAlignment="1">
      <alignment vertical="center"/>
    </xf>
    <xf numFmtId="17" fontId="0" fillId="10" borderId="2" xfId="0" applyNumberFormat="1" applyFill="1" applyBorder="1" applyAlignment="1">
      <alignment horizontal="center" vertical="center"/>
    </xf>
    <xf numFmtId="0" fontId="18" fillId="10" borderId="2" xfId="0" applyFont="1" applyFill="1" applyBorder="1" applyAlignment="1">
      <alignment vertical="center"/>
    </xf>
    <xf numFmtId="0" fontId="18" fillId="10" borderId="26" xfId="0" applyFont="1" applyFill="1" applyBorder="1" applyAlignment="1">
      <alignment vertical="center"/>
    </xf>
    <xf numFmtId="0" fontId="0" fillId="16" borderId="29" xfId="0" applyFill="1" applyBorder="1" applyAlignment="1">
      <alignment horizontal="center" vertical="center"/>
    </xf>
    <xf numFmtId="0" fontId="0" fillId="16" borderId="32" xfId="0" applyFill="1" applyBorder="1" applyAlignment="1">
      <alignment horizontal="center" vertical="center"/>
    </xf>
    <xf numFmtId="0" fontId="0" fillId="16" borderId="35" xfId="0" applyFill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0" fillId="16" borderId="16" xfId="0" applyFill="1" applyBorder="1" applyAlignment="1">
      <alignment vertical="center"/>
    </xf>
    <xf numFmtId="17" fontId="0" fillId="17" borderId="16" xfId="0" applyNumberFormat="1" applyFill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0" fillId="10" borderId="25" xfId="0" applyFill="1" applyBorder="1" applyAlignment="1">
      <alignment vertical="center"/>
    </xf>
    <xf numFmtId="0" fontId="0" fillId="16" borderId="29" xfId="0" applyFill="1" applyBorder="1" applyAlignment="1">
      <alignment vertical="center"/>
    </xf>
    <xf numFmtId="9" fontId="0" fillId="7" borderId="30" xfId="1" applyNumberFormat="1" applyFont="1" applyFill="1" applyBorder="1" applyAlignment="1">
      <alignment vertical="center"/>
    </xf>
    <xf numFmtId="9" fontId="23" fillId="7" borderId="31" xfId="1" applyNumberFormat="1" applyFont="1" applyFill="1" applyBorder="1" applyAlignment="1">
      <alignment vertical="center"/>
    </xf>
    <xf numFmtId="0" fontId="0" fillId="16" borderId="32" xfId="0" applyFill="1" applyBorder="1" applyAlignment="1">
      <alignment vertical="center"/>
    </xf>
    <xf numFmtId="9" fontId="0" fillId="7" borderId="33" xfId="1" applyNumberFormat="1" applyFont="1" applyFill="1" applyBorder="1" applyAlignment="1">
      <alignment vertical="center"/>
    </xf>
    <xf numFmtId="9" fontId="23" fillId="7" borderId="34" xfId="1" applyNumberFormat="1" applyFont="1" applyFill="1" applyBorder="1" applyAlignment="1">
      <alignment vertical="center"/>
    </xf>
    <xf numFmtId="0" fontId="0" fillId="16" borderId="35" xfId="0" applyFill="1" applyBorder="1" applyAlignment="1">
      <alignment vertical="center"/>
    </xf>
    <xf numFmtId="9" fontId="0" fillId="7" borderId="36" xfId="1" applyNumberFormat="1" applyFont="1" applyFill="1" applyBorder="1" applyAlignment="1">
      <alignment vertical="center"/>
    </xf>
    <xf numFmtId="9" fontId="23" fillId="7" borderId="37" xfId="1" applyNumberFormat="1" applyFont="1" applyFill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0" fillId="8" borderId="38" xfId="0" applyFill="1" applyBorder="1" applyAlignment="1">
      <alignment vertical="center"/>
    </xf>
    <xf numFmtId="0" fontId="0" fillId="8" borderId="39" xfId="0" applyFill="1" applyBorder="1" applyAlignment="1">
      <alignment vertical="center"/>
    </xf>
    <xf numFmtId="0" fontId="0" fillId="8" borderId="40" xfId="0" applyFill="1" applyBorder="1" applyAlignment="1">
      <alignment vertical="center"/>
    </xf>
    <xf numFmtId="0" fontId="20" fillId="0" borderId="17" xfId="0" applyFont="1" applyBorder="1" applyAlignment="1">
      <alignment vertical="center"/>
    </xf>
    <xf numFmtId="0" fontId="20" fillId="0" borderId="18" xfId="0" applyFont="1" applyBorder="1" applyAlignment="1">
      <alignment vertical="center"/>
    </xf>
    <xf numFmtId="0" fontId="20" fillId="0" borderId="19" xfId="0" applyFont="1" applyBorder="1" applyAlignment="1">
      <alignment vertical="center"/>
    </xf>
    <xf numFmtId="0" fontId="20" fillId="0" borderId="20" xfId="0" applyFont="1" applyBorder="1" applyAlignment="1">
      <alignment vertical="center"/>
    </xf>
    <xf numFmtId="0" fontId="20" fillId="0" borderId="21" xfId="0" applyFont="1" applyBorder="1" applyAlignment="1">
      <alignment vertical="center"/>
    </xf>
    <xf numFmtId="0" fontId="20" fillId="0" borderId="22" xfId="0" applyFont="1" applyBorder="1" applyAlignment="1">
      <alignment vertical="center"/>
    </xf>
    <xf numFmtId="0" fontId="20" fillId="0" borderId="23" xfId="0" applyFont="1" applyBorder="1" applyAlignment="1">
      <alignment vertical="center"/>
    </xf>
    <xf numFmtId="0" fontId="20" fillId="0" borderId="24" xfId="0" applyFont="1" applyBorder="1" applyAlignment="1">
      <alignment vertical="center"/>
    </xf>
    <xf numFmtId="0" fontId="29" fillId="6" borderId="0" xfId="0" applyFont="1" applyFill="1" applyAlignment="1">
      <alignment vertical="center"/>
    </xf>
    <xf numFmtId="0" fontId="0" fillId="13" borderId="0" xfId="0" applyFill="1" applyAlignment="1">
      <alignment vertical="center"/>
    </xf>
    <xf numFmtId="0" fontId="28" fillId="13" borderId="0" xfId="0" applyFont="1" applyFill="1" applyAlignment="1">
      <alignment vertical="center"/>
    </xf>
    <xf numFmtId="0" fontId="30" fillId="6" borderId="0" xfId="0" applyFont="1" applyFill="1" applyAlignment="1">
      <alignment vertical="center"/>
    </xf>
    <xf numFmtId="4" fontId="25" fillId="18" borderId="29" xfId="0" applyNumberFormat="1" applyFont="1" applyFill="1" applyBorder="1" applyAlignment="1">
      <alignment horizontal="center" vertical="center"/>
    </xf>
    <xf numFmtId="4" fontId="18" fillId="14" borderId="29" xfId="0" applyNumberFormat="1" applyFont="1" applyFill="1" applyBorder="1" applyAlignment="1">
      <alignment horizontal="center" vertical="center"/>
    </xf>
    <xf numFmtId="4" fontId="18" fillId="17" borderId="29" xfId="0" applyNumberFormat="1" applyFont="1" applyFill="1" applyBorder="1" applyAlignment="1">
      <alignment horizontal="center" vertical="center"/>
    </xf>
    <xf numFmtId="4" fontId="25" fillId="18" borderId="32" xfId="0" applyNumberFormat="1" applyFont="1" applyFill="1" applyBorder="1" applyAlignment="1">
      <alignment horizontal="center" vertical="center"/>
    </xf>
    <xf numFmtId="4" fontId="18" fillId="14" borderId="32" xfId="0" applyNumberFormat="1" applyFont="1" applyFill="1" applyBorder="1" applyAlignment="1">
      <alignment horizontal="center" vertical="center"/>
    </xf>
    <xf numFmtId="4" fontId="18" fillId="17" borderId="32" xfId="0" applyNumberFormat="1" applyFont="1" applyFill="1" applyBorder="1" applyAlignment="1">
      <alignment horizontal="center" vertical="center"/>
    </xf>
    <xf numFmtId="4" fontId="25" fillId="18" borderId="35" xfId="0" applyNumberFormat="1" applyFont="1" applyFill="1" applyBorder="1" applyAlignment="1">
      <alignment horizontal="center" vertical="center"/>
    </xf>
    <xf numFmtId="4" fontId="18" fillId="14" borderId="35" xfId="0" applyNumberFormat="1" applyFont="1" applyFill="1" applyBorder="1" applyAlignment="1">
      <alignment horizontal="center" vertical="center"/>
    </xf>
    <xf numFmtId="4" fontId="18" fillId="17" borderId="35" xfId="0" applyNumberFormat="1" applyFont="1" applyFill="1" applyBorder="1" applyAlignment="1">
      <alignment horizontal="center" vertical="center"/>
    </xf>
    <xf numFmtId="4" fontId="18" fillId="19" borderId="29" xfId="0" applyNumberFormat="1" applyFont="1" applyFill="1" applyBorder="1" applyAlignment="1">
      <alignment horizontal="center" vertical="center"/>
    </xf>
    <xf numFmtId="4" fontId="18" fillId="19" borderId="32" xfId="0" applyNumberFormat="1" applyFont="1" applyFill="1" applyBorder="1" applyAlignment="1">
      <alignment horizontal="center" vertical="center"/>
    </xf>
    <xf numFmtId="4" fontId="18" fillId="19" borderId="35" xfId="0" applyNumberFormat="1" applyFont="1" applyFill="1" applyBorder="1" applyAlignment="1">
      <alignment horizontal="center" vertical="center"/>
    </xf>
    <xf numFmtId="17" fontId="20" fillId="0" borderId="0" xfId="0" applyNumberFormat="1" applyFont="1" applyAlignment="1">
      <alignment vertical="center"/>
    </xf>
    <xf numFmtId="4" fontId="20" fillId="0" borderId="0" xfId="0" applyNumberFormat="1" applyFont="1" applyAlignment="1">
      <alignment vertical="center"/>
    </xf>
    <xf numFmtId="0" fontId="3" fillId="2" borderId="4" xfId="2" applyFont="1" applyFill="1" applyBorder="1" applyAlignment="1">
      <alignment horizontal="center"/>
    </xf>
    <xf numFmtId="0" fontId="22" fillId="0" borderId="10" xfId="2" applyFont="1" applyBorder="1" applyAlignment="1">
      <alignment horizontal="center" wrapText="1"/>
    </xf>
    <xf numFmtId="0" fontId="22" fillId="0" borderId="15" xfId="2" applyFont="1" applyBorder="1" applyAlignment="1">
      <alignment horizontal="center" wrapText="1"/>
    </xf>
    <xf numFmtId="0" fontId="18" fillId="10" borderId="2" xfId="0" applyFont="1" applyFill="1" applyBorder="1" applyAlignment="1">
      <alignment horizontal="center" vertical="center"/>
    </xf>
    <xf numFmtId="0" fontId="19" fillId="7" borderId="25" xfId="0" applyFont="1" applyFill="1" applyBorder="1" applyAlignment="1">
      <alignment horizontal="center" wrapText="1"/>
    </xf>
    <xf numFmtId="0" fontId="19" fillId="7" borderId="26" xfId="0" applyFont="1" applyFill="1" applyBorder="1" applyAlignment="1">
      <alignment horizontal="center" wrapText="1"/>
    </xf>
    <xf numFmtId="0" fontId="21" fillId="18" borderId="27" xfId="0" applyFont="1" applyFill="1" applyBorder="1" applyAlignment="1">
      <alignment horizontal="center" vertical="center" wrapText="1"/>
    </xf>
    <xf numFmtId="0" fontId="21" fillId="18" borderId="28" xfId="0" applyFont="1" applyFill="1" applyBorder="1" applyAlignment="1">
      <alignment horizontal="center" vertical="center"/>
    </xf>
    <xf numFmtId="0" fontId="19" fillId="7" borderId="17" xfId="0" applyFont="1" applyFill="1" applyBorder="1" applyAlignment="1">
      <alignment horizontal="center" vertical="center" wrapText="1"/>
    </xf>
    <xf numFmtId="0" fontId="19" fillId="7" borderId="19" xfId="0" applyFont="1" applyFill="1" applyBorder="1" applyAlignment="1">
      <alignment horizontal="center" vertical="center" wrapText="1"/>
    </xf>
    <xf numFmtId="0" fontId="27" fillId="7" borderId="25" xfId="0" applyFont="1" applyFill="1" applyBorder="1" applyAlignment="1">
      <alignment horizontal="center" vertical="center" wrapText="1"/>
    </xf>
    <xf numFmtId="0" fontId="27" fillId="7" borderId="2" xfId="0" applyFont="1" applyFill="1" applyBorder="1" applyAlignment="1">
      <alignment horizontal="center" vertical="center" wrapText="1"/>
    </xf>
    <xf numFmtId="0" fontId="27" fillId="7" borderId="26" xfId="0" applyFont="1" applyFill="1" applyBorder="1" applyAlignment="1">
      <alignment horizontal="center" vertical="center" wrapText="1"/>
    </xf>
    <xf numFmtId="0" fontId="19" fillId="14" borderId="27" xfId="0" applyFont="1" applyFill="1" applyBorder="1" applyAlignment="1">
      <alignment horizontal="center" vertical="center" wrapText="1"/>
    </xf>
    <xf numFmtId="0" fontId="19" fillId="14" borderId="28" xfId="0" applyFont="1" applyFill="1" applyBorder="1" applyAlignment="1">
      <alignment horizontal="center" vertical="center" wrapText="1"/>
    </xf>
    <xf numFmtId="0" fontId="19" fillId="19" borderId="27" xfId="0" applyFont="1" applyFill="1" applyBorder="1" applyAlignment="1">
      <alignment horizontal="center" vertical="center" wrapText="1"/>
    </xf>
    <xf numFmtId="0" fontId="19" fillId="19" borderId="28" xfId="0" applyFont="1" applyFill="1" applyBorder="1" applyAlignment="1">
      <alignment horizontal="center" vertical="center" wrapText="1"/>
    </xf>
    <xf numFmtId="0" fontId="26" fillId="17" borderId="25" xfId="0" applyFont="1" applyFill="1" applyBorder="1" applyAlignment="1">
      <alignment horizontal="center" vertical="center" wrapText="1"/>
    </xf>
    <xf numFmtId="0" fontId="26" fillId="17" borderId="2" xfId="0" applyFont="1" applyFill="1" applyBorder="1" applyAlignment="1">
      <alignment horizontal="center" vertical="center" wrapText="1"/>
    </xf>
    <xf numFmtId="0" fontId="26" fillId="17" borderId="26" xfId="0" applyFont="1" applyFill="1" applyBorder="1" applyAlignment="1">
      <alignment horizontal="center" vertical="center" wrapText="1"/>
    </xf>
  </cellXfs>
  <cellStyles count="68">
    <cellStyle name="Calc Currency (0)" xfId="5"/>
    <cellStyle name="Calc Currency (0) 2" xfId="6"/>
    <cellStyle name="Calc Currency (0) 3" xfId="7"/>
    <cellStyle name="Calc Currency (0) 4" xfId="8"/>
    <cellStyle name="Calc Currency (0) 5" xfId="9"/>
    <cellStyle name="Comma 10" xfId="10"/>
    <cellStyle name="Comma 10 2" xfId="11"/>
    <cellStyle name="Comma 11" xfId="12"/>
    <cellStyle name="Comma 2" xfId="4"/>
    <cellStyle name="Comma 3" xfId="13"/>
    <cellStyle name="Comma 3 2" xfId="14"/>
    <cellStyle name="Comma 3 2 2" xfId="15"/>
    <cellStyle name="Comma 4" xfId="16"/>
    <cellStyle name="Comma 5" xfId="17"/>
    <cellStyle name="Comma 6" xfId="18"/>
    <cellStyle name="Comma 7" xfId="19"/>
    <cellStyle name="Comma 8" xfId="20"/>
    <cellStyle name="Comma 9" xfId="21"/>
    <cellStyle name="Dezimal [0]_Compiling Utility Macros" xfId="22"/>
    <cellStyle name="Dezimal_Compiling Utility Macros" xfId="23"/>
    <cellStyle name="Dollar" xfId="24"/>
    <cellStyle name="Grey" xfId="25"/>
    <cellStyle name="Header1" xfId="26"/>
    <cellStyle name="Header2" xfId="27"/>
    <cellStyle name="Input [yellow]" xfId="28"/>
    <cellStyle name="Milliers_1018" xfId="29"/>
    <cellStyle name="MOQ" xfId="30"/>
    <cellStyle name="Normal" xfId="0" builtinId="0"/>
    <cellStyle name="Normal - Style1" xfId="31"/>
    <cellStyle name="Normal 10" xfId="2"/>
    <cellStyle name="Normal 2" xfId="32"/>
    <cellStyle name="Normal 3" xfId="33"/>
    <cellStyle name="Normal 3 2" xfId="34"/>
    <cellStyle name="Normal 3 2 2" xfId="35"/>
    <cellStyle name="Normal 3 3" xfId="36"/>
    <cellStyle name="Normal 3 4" xfId="37"/>
    <cellStyle name="Normal 3 5" xfId="38"/>
    <cellStyle name="Normal 38" xfId="39"/>
    <cellStyle name="Normal 4" xfId="40"/>
    <cellStyle name="Normal 5" xfId="41"/>
    <cellStyle name="Normal 5 2" xfId="42"/>
    <cellStyle name="Normal 6" xfId="43"/>
    <cellStyle name="Normal 7" xfId="44"/>
    <cellStyle name="Normal 7 2" xfId="3"/>
    <cellStyle name="Normal 8" xfId="45"/>
    <cellStyle name="Normal 8 2" xfId="46"/>
    <cellStyle name="Normal 8 2 2" xfId="47"/>
    <cellStyle name="Normal 9 2" xfId="48"/>
    <cellStyle name="Normal 9 2 2" xfId="49"/>
    <cellStyle name="Percent" xfId="1" builtinId="5"/>
    <cellStyle name="Percent [2]" xfId="50"/>
    <cellStyle name="Percent [2] 2" xfId="51"/>
    <cellStyle name="Percent 2" xfId="52"/>
    <cellStyle name="Percent 3" xfId="53"/>
    <cellStyle name="Percent 4" xfId="54"/>
    <cellStyle name="Percent 5" xfId="55"/>
    <cellStyle name="Percent 6" xfId="56"/>
    <cellStyle name="Standard_Anpassen der Amortisation" xfId="57"/>
    <cellStyle name="Sub-group Hdg" xfId="58"/>
    <cellStyle name="Sub-heading" xfId="59"/>
    <cellStyle name="Tusental (0)_pldt" xfId="60"/>
    <cellStyle name="Tusental_pldt" xfId="61"/>
    <cellStyle name="Valuta (0)_pldt" xfId="62"/>
    <cellStyle name="Valuta_pldt" xfId="63"/>
    <cellStyle name="Währung [0]_Compiling Utility Macros" xfId="64"/>
    <cellStyle name="Währung_Compiling Utility Macros" xfId="65"/>
    <cellStyle name="Обычный_budget-Dec-01" xfId="66"/>
    <cellStyle name="Финансовый_MBCR Overseas-Revised" xfId="67"/>
  </cellStyles>
  <dxfs count="7"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charts/_rels/chart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charts/_rels/chart9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I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7692316428273232E-3"/>
          <c:y val="1.6260162601626018E-2"/>
          <c:w val="0.99423076835717272"/>
          <c:h val="0.75671841673270335"/>
        </c:manualLayout>
      </c:layout>
      <c:barChart>
        <c:barDir val="col"/>
        <c:grouping val="clustered"/>
        <c:varyColors val="0"/>
        <c:ser>
          <c:idx val="1"/>
          <c:order val="1"/>
          <c:spPr>
            <a:solidFill>
              <a:schemeClr val="accent2">
                <a:lumMod val="40000"/>
                <a:lumOff val="60000"/>
              </a:schemeClr>
            </a:solidFill>
            <a:ln w="28575">
              <a:noFill/>
            </a:ln>
          </c:spPr>
          <c:invertIfNegative val="0"/>
          <c:cat>
            <c:numRef>
              <c:f>Summary!$H$4:$J$4</c:f>
              <c:numCache>
                <c:formatCode>mmm\-yy</c:formatCode>
                <c:ptCount val="3"/>
                <c:pt idx="0">
                  <c:v>42217</c:v>
                </c:pt>
                <c:pt idx="1">
                  <c:v>42248</c:v>
                </c:pt>
                <c:pt idx="2">
                  <c:v>42339</c:v>
                </c:pt>
              </c:numCache>
            </c:numRef>
          </c:cat>
          <c:val>
            <c:numRef>
              <c:f>Summary!$Z$36:$AB$36</c:f>
              <c:numCache>
                <c:formatCode>#,##0.00</c:formatCode>
                <c:ptCount val="3"/>
                <c:pt idx="0">
                  <c:v>1220.9970000000003</c:v>
                </c:pt>
                <c:pt idx="1">
                  <c:v>1220.9970000000003</c:v>
                </c:pt>
                <c:pt idx="2">
                  <c:v>1220.9970000000003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94"/>
        <c:overlap val="5"/>
        <c:axId val="71949312"/>
        <c:axId val="71951488"/>
      </c:barChart>
      <c:lineChart>
        <c:grouping val="standard"/>
        <c:varyColors val="0"/>
        <c:ser>
          <c:idx val="0"/>
          <c:order val="0"/>
          <c:tx>
            <c:strRef>
              <c:f>Summary!$Y$38</c:f>
              <c:strCache>
                <c:ptCount val="1"/>
                <c:pt idx="0">
                  <c:v>Proportionate Targets</c:v>
                </c:pt>
              </c:strCache>
            </c:strRef>
          </c:tx>
          <c:spPr>
            <a:ln>
              <a:noFill/>
            </a:ln>
          </c:spPr>
          <c:marker>
            <c:symbol val="picture"/>
            <c:spPr>
              <a:blipFill>
                <a:blip xmlns:r="http://schemas.openxmlformats.org/officeDocument/2006/relationships" r:embed="rId1"/>
                <a:stretch>
                  <a:fillRect/>
                </a:stretch>
              </a:blipFill>
              <a:ln w="9525">
                <a:noFill/>
              </a:ln>
            </c:spPr>
          </c:marker>
          <c:cat>
            <c:numRef>
              <c:f>Summary!$Z$35:$AB$35</c:f>
              <c:numCache>
                <c:formatCode>mmm\-yy</c:formatCode>
                <c:ptCount val="3"/>
                <c:pt idx="0">
                  <c:v>42217</c:v>
                </c:pt>
                <c:pt idx="1">
                  <c:v>42248</c:v>
                </c:pt>
                <c:pt idx="2">
                  <c:v>42339</c:v>
                </c:pt>
              </c:numCache>
            </c:numRef>
          </c:cat>
          <c:val>
            <c:numRef>
              <c:f>Summary!$Z$38:$AB$38</c:f>
              <c:numCache>
                <c:formatCode>#,##0.00</c:formatCode>
                <c:ptCount val="3"/>
                <c:pt idx="0">
                  <c:v>1281.4566666666667</c:v>
                </c:pt>
                <c:pt idx="1">
                  <c:v>1280.0202499999996</c:v>
                </c:pt>
                <c:pt idx="2">
                  <c:v>1311.6860000000001</c:v>
                </c:pt>
              </c:numCache>
            </c:numRef>
          </c:val>
          <c:smooth val="0"/>
        </c:ser>
        <c:ser>
          <c:idx val="2"/>
          <c:order val="2"/>
          <c:spPr>
            <a:ln w="28575">
              <a:noFill/>
            </a:ln>
          </c:spPr>
          <c:marker>
            <c:symbol val="picture"/>
            <c:spPr>
              <a:blipFill>
                <a:blip xmlns:r="http://schemas.openxmlformats.org/officeDocument/2006/relationships" r:embed="rId2"/>
                <a:stretch>
                  <a:fillRect/>
                </a:stretch>
              </a:blipFill>
              <a:ln w="9525">
                <a:noFill/>
              </a:ln>
            </c:spPr>
          </c:marker>
          <c:cat>
            <c:numRef>
              <c:f>Summary!$Z$35:$AB$35</c:f>
              <c:numCache>
                <c:formatCode>mmm\-yy</c:formatCode>
                <c:ptCount val="3"/>
                <c:pt idx="0">
                  <c:v>42217</c:v>
                </c:pt>
                <c:pt idx="1">
                  <c:v>42248</c:v>
                </c:pt>
                <c:pt idx="2">
                  <c:v>42339</c:v>
                </c:pt>
              </c:numCache>
            </c:numRef>
          </c:cat>
          <c:val>
            <c:numRef>
              <c:f>Summary!$Z$37:$AB$37</c:f>
              <c:numCache>
                <c:formatCode>General</c:formatCode>
                <c:ptCount val="3"/>
                <c:pt idx="0" formatCode="#,##0.00">
                  <c:v>1135.671</c:v>
                </c:pt>
                <c:pt idx="1">
                  <c:v>#N/A</c:v>
                </c:pt>
                <c:pt idx="2">
                  <c:v>#N/A</c:v>
                </c:pt>
              </c:numCache>
            </c:numRef>
          </c:val>
          <c:smooth val="0"/>
        </c:ser>
        <c:ser>
          <c:idx val="3"/>
          <c:order val="3"/>
          <c:spPr>
            <a:ln w="28575">
              <a:noFill/>
            </a:ln>
          </c:spPr>
          <c:marker>
            <c:symbol val="picture"/>
            <c:spPr>
              <a:blipFill>
                <a:blip xmlns:r="http://schemas.openxmlformats.org/officeDocument/2006/relationships" r:embed="rId3"/>
                <a:stretch>
                  <a:fillRect/>
                </a:stretch>
              </a:blipFill>
              <a:ln w="9525">
                <a:noFill/>
              </a:ln>
            </c:spPr>
          </c:marker>
          <c:cat>
            <c:numRef>
              <c:f>Summary!$Z$35:$AB$35</c:f>
              <c:numCache>
                <c:formatCode>mmm\-yy</c:formatCode>
                <c:ptCount val="3"/>
                <c:pt idx="0">
                  <c:v>42217</c:v>
                </c:pt>
                <c:pt idx="1">
                  <c:v>42248</c:v>
                </c:pt>
                <c:pt idx="2">
                  <c:v>42339</c:v>
                </c:pt>
              </c:numCache>
            </c:numRef>
          </c:cat>
          <c:val>
            <c:numRef>
              <c:f>Summary!$Z$39:$AB$39</c:f>
              <c:numCache>
                <c:formatCode>General</c:formatCode>
                <c:ptCount val="3"/>
                <c:pt idx="0" formatCode="#,##0.00">
                  <c:v>1224.3410000000001</c:v>
                </c:pt>
                <c:pt idx="1">
                  <c:v>#N/A</c:v>
                </c:pt>
                <c:pt idx="2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1949312"/>
        <c:axId val="71951488"/>
      </c:lineChart>
      <c:catAx>
        <c:axId val="71949312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71951488"/>
        <c:crosses val="autoZero"/>
        <c:auto val="0"/>
        <c:lblAlgn val="ctr"/>
        <c:lblOffset val="100"/>
        <c:noMultiLvlLbl val="0"/>
      </c:catAx>
      <c:valAx>
        <c:axId val="71951488"/>
        <c:scaling>
          <c:orientation val="minMax"/>
        </c:scaling>
        <c:delete val="1"/>
        <c:axPos val="l"/>
        <c:numFmt formatCode="#,##0.00" sourceLinked="1"/>
        <c:majorTickMark val="none"/>
        <c:minorTickMark val="none"/>
        <c:tickLblPos val="nextTo"/>
        <c:crossAx val="7194931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I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7692316428273232E-3"/>
          <c:y val="1.6260162601626018E-2"/>
          <c:w val="0.99423076835717272"/>
          <c:h val="0.75671841673270335"/>
        </c:manualLayout>
      </c:layout>
      <c:barChart>
        <c:barDir val="col"/>
        <c:grouping val="clustered"/>
        <c:varyColors val="0"/>
        <c:ser>
          <c:idx val="1"/>
          <c:order val="1"/>
          <c:spPr>
            <a:solidFill>
              <a:schemeClr val="accent2">
                <a:lumMod val="40000"/>
                <a:lumOff val="60000"/>
              </a:schemeClr>
            </a:solidFill>
            <a:ln w="28575">
              <a:noFill/>
            </a:ln>
          </c:spPr>
          <c:invertIfNegative val="0"/>
          <c:cat>
            <c:numRef>
              <c:f>Summary!$H$4:$J$4</c:f>
              <c:numCache>
                <c:formatCode>mmm\-yy</c:formatCode>
                <c:ptCount val="3"/>
                <c:pt idx="0">
                  <c:v>42217</c:v>
                </c:pt>
                <c:pt idx="1">
                  <c:v>42248</c:v>
                </c:pt>
                <c:pt idx="2">
                  <c:v>42339</c:v>
                </c:pt>
              </c:numCache>
            </c:numRef>
          </c:cat>
          <c:val>
            <c:numRef>
              <c:f>Summary!$BS$36:$BU$36</c:f>
              <c:numCache>
                <c:formatCode>#,##0.00</c:formatCode>
                <c:ptCount val="3"/>
                <c:pt idx="0">
                  <c:v>2280</c:v>
                </c:pt>
                <c:pt idx="1">
                  <c:v>2280</c:v>
                </c:pt>
                <c:pt idx="2">
                  <c:v>2280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94"/>
        <c:overlap val="5"/>
        <c:axId val="83034112"/>
        <c:axId val="83036032"/>
      </c:barChart>
      <c:lineChart>
        <c:grouping val="standard"/>
        <c:varyColors val="0"/>
        <c:ser>
          <c:idx val="0"/>
          <c:order val="0"/>
          <c:tx>
            <c:strRef>
              <c:f>Summary!$Y$38</c:f>
              <c:strCache>
                <c:ptCount val="1"/>
                <c:pt idx="0">
                  <c:v>Proportionate Targets</c:v>
                </c:pt>
              </c:strCache>
            </c:strRef>
          </c:tx>
          <c:spPr>
            <a:ln>
              <a:noFill/>
            </a:ln>
          </c:spPr>
          <c:marker>
            <c:symbol val="picture"/>
            <c:spPr>
              <a:blipFill>
                <a:blip xmlns:r="http://schemas.openxmlformats.org/officeDocument/2006/relationships" r:embed="rId1"/>
                <a:stretch>
                  <a:fillRect/>
                </a:stretch>
              </a:blipFill>
              <a:ln w="9525">
                <a:noFill/>
              </a:ln>
            </c:spPr>
          </c:marker>
          <c:cat>
            <c:numRef>
              <c:f>Summary!$AE$35:$AG$35</c:f>
              <c:numCache>
                <c:formatCode>mmm\-yy</c:formatCode>
                <c:ptCount val="3"/>
                <c:pt idx="0">
                  <c:v>42217</c:v>
                </c:pt>
                <c:pt idx="1">
                  <c:v>42248</c:v>
                </c:pt>
                <c:pt idx="2">
                  <c:v>42339</c:v>
                </c:pt>
              </c:numCache>
            </c:numRef>
          </c:cat>
          <c:val>
            <c:numRef>
              <c:f>Summary!$BS$38:$BU$38</c:f>
              <c:numCache>
                <c:formatCode>#,##0.00</c:formatCode>
                <c:ptCount val="3"/>
                <c:pt idx="0">
                  <c:v>190</c:v>
                </c:pt>
                <c:pt idx="1">
                  <c:v>190</c:v>
                </c:pt>
                <c:pt idx="2">
                  <c:v>2280</c:v>
                </c:pt>
              </c:numCache>
            </c:numRef>
          </c:val>
          <c:smooth val="0"/>
        </c:ser>
        <c:ser>
          <c:idx val="2"/>
          <c:order val="2"/>
          <c:spPr>
            <a:ln w="28575">
              <a:noFill/>
            </a:ln>
          </c:spPr>
          <c:marker>
            <c:symbol val="picture"/>
            <c:spPr>
              <a:blipFill>
                <a:blip xmlns:r="http://schemas.openxmlformats.org/officeDocument/2006/relationships" r:embed="rId2"/>
                <a:stretch>
                  <a:fillRect/>
                </a:stretch>
              </a:blipFill>
              <a:ln w="9525">
                <a:noFill/>
              </a:ln>
            </c:spPr>
          </c:marker>
          <c:cat>
            <c:numRef>
              <c:f>Summary!$AE$35:$AG$35</c:f>
              <c:numCache>
                <c:formatCode>mmm\-yy</c:formatCode>
                <c:ptCount val="3"/>
                <c:pt idx="0">
                  <c:v>42217</c:v>
                </c:pt>
                <c:pt idx="1">
                  <c:v>42248</c:v>
                </c:pt>
                <c:pt idx="2">
                  <c:v>42339</c:v>
                </c:pt>
              </c:numCache>
            </c:numRef>
          </c:cat>
          <c:val>
            <c:numRef>
              <c:f>Summary!$BS$37:$BU$37</c:f>
              <c:numCache>
                <c:formatCode>General</c:formatCode>
                <c:ptCount val="3"/>
                <c:pt idx="0" formatCode="#,##0.00">
                  <c:v>20</c:v>
                </c:pt>
                <c:pt idx="1">
                  <c:v>#N/A</c:v>
                </c:pt>
                <c:pt idx="2">
                  <c:v>#N/A</c:v>
                </c:pt>
              </c:numCache>
            </c:numRef>
          </c:val>
          <c:smooth val="0"/>
        </c:ser>
        <c:ser>
          <c:idx val="3"/>
          <c:order val="3"/>
          <c:spPr>
            <a:ln w="28575">
              <a:noFill/>
            </a:ln>
          </c:spPr>
          <c:marker>
            <c:symbol val="picture"/>
            <c:spPr>
              <a:blipFill>
                <a:blip xmlns:r="http://schemas.openxmlformats.org/officeDocument/2006/relationships" r:embed="rId3"/>
                <a:stretch>
                  <a:fillRect/>
                </a:stretch>
              </a:blipFill>
              <a:ln w="9525">
                <a:noFill/>
              </a:ln>
            </c:spPr>
          </c:marker>
          <c:cat>
            <c:numRef>
              <c:f>Summary!$AE$35:$AG$35</c:f>
              <c:numCache>
                <c:formatCode>mmm\-yy</c:formatCode>
                <c:ptCount val="3"/>
                <c:pt idx="0">
                  <c:v>42217</c:v>
                </c:pt>
                <c:pt idx="1">
                  <c:v>42248</c:v>
                </c:pt>
                <c:pt idx="2">
                  <c:v>42339</c:v>
                </c:pt>
              </c:numCache>
            </c:numRef>
          </c:cat>
          <c:val>
            <c:numRef>
              <c:f>Summary!$BS$39:$BU$39</c:f>
              <c:numCache>
                <c:formatCode>General</c:formatCode>
                <c:ptCount val="3"/>
                <c:pt idx="0" formatCode="#,##0.00">
                  <c:v>41</c:v>
                </c:pt>
                <c:pt idx="1">
                  <c:v>#N/A</c:v>
                </c:pt>
                <c:pt idx="2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034112"/>
        <c:axId val="83036032"/>
      </c:lineChart>
      <c:catAx>
        <c:axId val="83034112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83036032"/>
        <c:crosses val="autoZero"/>
        <c:auto val="0"/>
        <c:lblAlgn val="ctr"/>
        <c:lblOffset val="100"/>
        <c:noMultiLvlLbl val="0"/>
      </c:catAx>
      <c:valAx>
        <c:axId val="83036032"/>
        <c:scaling>
          <c:orientation val="minMax"/>
        </c:scaling>
        <c:delete val="1"/>
        <c:axPos val="l"/>
        <c:numFmt formatCode="#,##0.00" sourceLinked="1"/>
        <c:majorTickMark val="none"/>
        <c:minorTickMark val="none"/>
        <c:tickLblPos val="nextTo"/>
        <c:crossAx val="8303411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I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7692316428273232E-3"/>
          <c:y val="1.6260162601626018E-2"/>
          <c:w val="0.99423076835717272"/>
          <c:h val="0.75671841673270335"/>
        </c:manualLayout>
      </c:layout>
      <c:barChart>
        <c:barDir val="col"/>
        <c:grouping val="clustered"/>
        <c:varyColors val="0"/>
        <c:ser>
          <c:idx val="1"/>
          <c:order val="1"/>
          <c:spPr>
            <a:solidFill>
              <a:schemeClr val="accent2">
                <a:lumMod val="40000"/>
                <a:lumOff val="60000"/>
              </a:schemeClr>
            </a:solidFill>
            <a:ln w="28575">
              <a:noFill/>
            </a:ln>
          </c:spPr>
          <c:invertIfNegative val="0"/>
          <c:cat>
            <c:numRef>
              <c:f>Summary!$H$4:$J$4</c:f>
              <c:numCache>
                <c:formatCode>mmm\-yy</c:formatCode>
                <c:ptCount val="3"/>
                <c:pt idx="0">
                  <c:v>42217</c:v>
                </c:pt>
                <c:pt idx="1">
                  <c:v>42248</c:v>
                </c:pt>
                <c:pt idx="2">
                  <c:v>42339</c:v>
                </c:pt>
              </c:numCache>
            </c:numRef>
          </c:cat>
          <c:val>
            <c:numRef>
              <c:f>Summary!$AE$36:$AG$36</c:f>
              <c:numCache>
                <c:formatCode>#,##0.00</c:formatCode>
                <c:ptCount val="3"/>
                <c:pt idx="0">
                  <c:v>361.96300000000002</c:v>
                </c:pt>
                <c:pt idx="1">
                  <c:v>361.96300000000002</c:v>
                </c:pt>
                <c:pt idx="2">
                  <c:v>361.96300000000002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94"/>
        <c:overlap val="5"/>
        <c:axId val="82644992"/>
        <c:axId val="82646912"/>
      </c:barChart>
      <c:lineChart>
        <c:grouping val="standard"/>
        <c:varyColors val="0"/>
        <c:ser>
          <c:idx val="0"/>
          <c:order val="0"/>
          <c:tx>
            <c:strRef>
              <c:f>Summary!$Y$38</c:f>
              <c:strCache>
                <c:ptCount val="1"/>
                <c:pt idx="0">
                  <c:v>Proportionate Targets</c:v>
                </c:pt>
              </c:strCache>
            </c:strRef>
          </c:tx>
          <c:spPr>
            <a:ln>
              <a:noFill/>
            </a:ln>
          </c:spPr>
          <c:marker>
            <c:symbol val="picture"/>
            <c:spPr>
              <a:blipFill>
                <a:blip xmlns:r="http://schemas.openxmlformats.org/officeDocument/2006/relationships" r:embed="rId1"/>
                <a:stretch>
                  <a:fillRect/>
                </a:stretch>
              </a:blipFill>
              <a:ln w="9525">
                <a:noFill/>
              </a:ln>
            </c:spPr>
          </c:marker>
          <c:cat>
            <c:numRef>
              <c:f>Summary!$AE$35:$AG$35</c:f>
              <c:numCache>
                <c:formatCode>mmm\-yy</c:formatCode>
                <c:ptCount val="3"/>
                <c:pt idx="0">
                  <c:v>42217</c:v>
                </c:pt>
                <c:pt idx="1">
                  <c:v>42248</c:v>
                </c:pt>
                <c:pt idx="2">
                  <c:v>42339</c:v>
                </c:pt>
              </c:numCache>
            </c:numRef>
          </c:cat>
          <c:val>
            <c:numRef>
              <c:f>Summary!$AE$38:$AG$38</c:f>
              <c:numCache>
                <c:formatCode>#,##0.00</c:formatCode>
                <c:ptCount val="3"/>
                <c:pt idx="0">
                  <c:v>280.12166666666661</c:v>
                </c:pt>
                <c:pt idx="1">
                  <c:v>260.89774999999997</c:v>
                </c:pt>
                <c:pt idx="2">
                  <c:v>239.20099999999999</c:v>
                </c:pt>
              </c:numCache>
            </c:numRef>
          </c:val>
          <c:smooth val="0"/>
        </c:ser>
        <c:ser>
          <c:idx val="2"/>
          <c:order val="2"/>
          <c:spPr>
            <a:ln w="28575">
              <a:noFill/>
            </a:ln>
          </c:spPr>
          <c:marker>
            <c:symbol val="picture"/>
            <c:spPr>
              <a:blipFill>
                <a:blip xmlns:r="http://schemas.openxmlformats.org/officeDocument/2006/relationships" r:embed="rId2"/>
                <a:stretch>
                  <a:fillRect/>
                </a:stretch>
              </a:blipFill>
              <a:ln w="9525">
                <a:noFill/>
              </a:ln>
            </c:spPr>
          </c:marker>
          <c:cat>
            <c:numRef>
              <c:f>Summary!$AE$35:$AG$35</c:f>
              <c:numCache>
                <c:formatCode>mmm\-yy</c:formatCode>
                <c:ptCount val="3"/>
                <c:pt idx="0">
                  <c:v>42217</c:v>
                </c:pt>
                <c:pt idx="1">
                  <c:v>42248</c:v>
                </c:pt>
                <c:pt idx="2">
                  <c:v>42339</c:v>
                </c:pt>
              </c:numCache>
            </c:numRef>
          </c:cat>
          <c:val>
            <c:numRef>
              <c:f>Summary!$AE$37:$AG$37</c:f>
              <c:numCache>
                <c:formatCode>General</c:formatCode>
                <c:ptCount val="3"/>
                <c:pt idx="0" formatCode="#,##0.00">
                  <c:v>365.63200000000001</c:v>
                </c:pt>
                <c:pt idx="1">
                  <c:v>#N/A</c:v>
                </c:pt>
                <c:pt idx="2">
                  <c:v>#N/A</c:v>
                </c:pt>
              </c:numCache>
            </c:numRef>
          </c:val>
          <c:smooth val="0"/>
        </c:ser>
        <c:ser>
          <c:idx val="3"/>
          <c:order val="3"/>
          <c:spPr>
            <a:ln w="28575">
              <a:noFill/>
            </a:ln>
          </c:spPr>
          <c:marker>
            <c:symbol val="picture"/>
            <c:spPr>
              <a:blipFill>
                <a:blip xmlns:r="http://schemas.openxmlformats.org/officeDocument/2006/relationships" r:embed="rId3"/>
                <a:stretch>
                  <a:fillRect/>
                </a:stretch>
              </a:blipFill>
              <a:ln w="9525">
                <a:noFill/>
              </a:ln>
            </c:spPr>
          </c:marker>
          <c:cat>
            <c:numRef>
              <c:f>Summary!$AE$35:$AG$35</c:f>
              <c:numCache>
                <c:formatCode>mmm\-yy</c:formatCode>
                <c:ptCount val="3"/>
                <c:pt idx="0">
                  <c:v>42217</c:v>
                </c:pt>
                <c:pt idx="1">
                  <c:v>42248</c:v>
                </c:pt>
                <c:pt idx="2">
                  <c:v>42339</c:v>
                </c:pt>
              </c:numCache>
            </c:numRef>
          </c:cat>
          <c:val>
            <c:numRef>
              <c:f>Summary!$AE$39:$AG$39</c:f>
              <c:numCache>
                <c:formatCode>General</c:formatCode>
                <c:ptCount val="3"/>
                <c:pt idx="0" formatCode="#,##0.00">
                  <c:v>352.93899999999996</c:v>
                </c:pt>
                <c:pt idx="1">
                  <c:v>#N/A</c:v>
                </c:pt>
                <c:pt idx="2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644992"/>
        <c:axId val="82646912"/>
      </c:lineChart>
      <c:catAx>
        <c:axId val="82644992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82646912"/>
        <c:crosses val="autoZero"/>
        <c:auto val="0"/>
        <c:lblAlgn val="ctr"/>
        <c:lblOffset val="100"/>
        <c:noMultiLvlLbl val="0"/>
      </c:catAx>
      <c:valAx>
        <c:axId val="82646912"/>
        <c:scaling>
          <c:orientation val="minMax"/>
        </c:scaling>
        <c:delete val="1"/>
        <c:axPos val="l"/>
        <c:numFmt formatCode="#,##0.00" sourceLinked="1"/>
        <c:majorTickMark val="none"/>
        <c:minorTickMark val="none"/>
        <c:tickLblPos val="nextTo"/>
        <c:crossAx val="8264499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I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7692316428273232E-3"/>
          <c:y val="1.6260162601626018E-2"/>
          <c:w val="0.99423076835717272"/>
          <c:h val="0.75671841673270335"/>
        </c:manualLayout>
      </c:layout>
      <c:barChart>
        <c:barDir val="col"/>
        <c:grouping val="clustered"/>
        <c:varyColors val="0"/>
        <c:ser>
          <c:idx val="1"/>
          <c:order val="1"/>
          <c:spPr>
            <a:solidFill>
              <a:schemeClr val="accent2">
                <a:lumMod val="40000"/>
                <a:lumOff val="60000"/>
              </a:schemeClr>
            </a:solidFill>
            <a:ln w="28575">
              <a:noFill/>
            </a:ln>
          </c:spPr>
          <c:invertIfNegative val="0"/>
          <c:cat>
            <c:numRef>
              <c:f>Summary!$H$4:$J$4</c:f>
              <c:numCache>
                <c:formatCode>mmm\-yy</c:formatCode>
                <c:ptCount val="3"/>
                <c:pt idx="0">
                  <c:v>42217</c:v>
                </c:pt>
                <c:pt idx="1">
                  <c:v>42248</c:v>
                </c:pt>
                <c:pt idx="2">
                  <c:v>42339</c:v>
                </c:pt>
              </c:numCache>
            </c:numRef>
          </c:cat>
          <c:val>
            <c:numRef>
              <c:f>Summary!$AJ$36:$AL$36</c:f>
              <c:numCache>
                <c:formatCode>#,##0.00</c:formatCode>
                <c:ptCount val="3"/>
                <c:pt idx="0">
                  <c:v>560.92399999999998</c:v>
                </c:pt>
                <c:pt idx="1">
                  <c:v>560.92399999999998</c:v>
                </c:pt>
                <c:pt idx="2">
                  <c:v>560.92399999999998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94"/>
        <c:overlap val="5"/>
        <c:axId val="82693120"/>
        <c:axId val="82699392"/>
      </c:barChart>
      <c:lineChart>
        <c:grouping val="standard"/>
        <c:varyColors val="0"/>
        <c:ser>
          <c:idx val="0"/>
          <c:order val="0"/>
          <c:tx>
            <c:strRef>
              <c:f>Summary!$Y$38</c:f>
              <c:strCache>
                <c:ptCount val="1"/>
                <c:pt idx="0">
                  <c:v>Proportionate Targets</c:v>
                </c:pt>
              </c:strCache>
            </c:strRef>
          </c:tx>
          <c:spPr>
            <a:ln>
              <a:noFill/>
            </a:ln>
          </c:spPr>
          <c:marker>
            <c:symbol val="picture"/>
            <c:spPr>
              <a:blipFill>
                <a:blip xmlns:r="http://schemas.openxmlformats.org/officeDocument/2006/relationships" r:embed="rId1"/>
                <a:stretch>
                  <a:fillRect/>
                </a:stretch>
              </a:blipFill>
              <a:ln w="9525">
                <a:noFill/>
              </a:ln>
            </c:spPr>
          </c:marker>
          <c:cat>
            <c:numRef>
              <c:f>Summary!$AJ$35:$AL$35</c:f>
              <c:numCache>
                <c:formatCode>mmm\-yy</c:formatCode>
                <c:ptCount val="3"/>
                <c:pt idx="0">
                  <c:v>42217</c:v>
                </c:pt>
                <c:pt idx="1">
                  <c:v>42248</c:v>
                </c:pt>
                <c:pt idx="2">
                  <c:v>42339</c:v>
                </c:pt>
              </c:numCache>
            </c:numRef>
          </c:cat>
          <c:val>
            <c:numRef>
              <c:f>Summary!$AJ$38:$AL$38</c:f>
              <c:numCache>
                <c:formatCode>#,##0.00</c:formatCode>
                <c:ptCount val="3"/>
                <c:pt idx="0">
                  <c:v>415.29262304999429</c:v>
                </c:pt>
                <c:pt idx="1">
                  <c:v>469.80591138754562</c:v>
                </c:pt>
                <c:pt idx="2">
                  <c:v>636.32481825229695</c:v>
                </c:pt>
              </c:numCache>
            </c:numRef>
          </c:val>
          <c:smooth val="0"/>
        </c:ser>
        <c:ser>
          <c:idx val="2"/>
          <c:order val="2"/>
          <c:spPr>
            <a:ln w="28575">
              <a:noFill/>
            </a:ln>
          </c:spPr>
          <c:marker>
            <c:symbol val="picture"/>
            <c:spPr>
              <a:blipFill>
                <a:blip xmlns:r="http://schemas.openxmlformats.org/officeDocument/2006/relationships" r:embed="rId2"/>
                <a:stretch>
                  <a:fillRect/>
                </a:stretch>
              </a:blipFill>
              <a:ln w="9525">
                <a:noFill/>
              </a:ln>
            </c:spPr>
          </c:marker>
          <c:cat>
            <c:numRef>
              <c:f>Summary!$AJ$35:$AL$35</c:f>
              <c:numCache>
                <c:formatCode>mmm\-yy</c:formatCode>
                <c:ptCount val="3"/>
                <c:pt idx="0">
                  <c:v>42217</c:v>
                </c:pt>
                <c:pt idx="1">
                  <c:v>42248</c:v>
                </c:pt>
                <c:pt idx="2">
                  <c:v>42339</c:v>
                </c:pt>
              </c:numCache>
            </c:numRef>
          </c:cat>
          <c:val>
            <c:numRef>
              <c:f>Summary!$AJ$37:$AL$37</c:f>
              <c:numCache>
                <c:formatCode>General</c:formatCode>
                <c:ptCount val="3"/>
                <c:pt idx="0" formatCode="#,##0.00">
                  <c:v>409.78899999999999</c:v>
                </c:pt>
                <c:pt idx="1">
                  <c:v>#N/A</c:v>
                </c:pt>
                <c:pt idx="2">
                  <c:v>#N/A</c:v>
                </c:pt>
              </c:numCache>
            </c:numRef>
          </c:val>
          <c:smooth val="0"/>
        </c:ser>
        <c:ser>
          <c:idx val="3"/>
          <c:order val="3"/>
          <c:spPr>
            <a:ln w="28575">
              <a:noFill/>
            </a:ln>
          </c:spPr>
          <c:marker>
            <c:symbol val="picture"/>
            <c:spPr>
              <a:blipFill>
                <a:blip xmlns:r="http://schemas.openxmlformats.org/officeDocument/2006/relationships" r:embed="rId3"/>
                <a:stretch>
                  <a:fillRect/>
                </a:stretch>
              </a:blipFill>
              <a:ln w="9525">
                <a:noFill/>
              </a:ln>
            </c:spPr>
          </c:marker>
          <c:cat>
            <c:numRef>
              <c:f>Summary!$AJ$35:$AL$35</c:f>
              <c:numCache>
                <c:formatCode>mmm\-yy</c:formatCode>
                <c:ptCount val="3"/>
                <c:pt idx="0">
                  <c:v>42217</c:v>
                </c:pt>
                <c:pt idx="1">
                  <c:v>42248</c:v>
                </c:pt>
                <c:pt idx="2">
                  <c:v>42339</c:v>
                </c:pt>
              </c:numCache>
            </c:numRef>
          </c:cat>
          <c:val>
            <c:numRef>
              <c:f>Summary!$AJ$39:$AL$39</c:f>
              <c:numCache>
                <c:formatCode>General</c:formatCode>
                <c:ptCount val="3"/>
                <c:pt idx="0" formatCode="#,##0.00">
                  <c:v>345.67500000000001</c:v>
                </c:pt>
                <c:pt idx="1">
                  <c:v>#N/A</c:v>
                </c:pt>
                <c:pt idx="2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693120"/>
        <c:axId val="82699392"/>
      </c:lineChart>
      <c:catAx>
        <c:axId val="82693120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82699392"/>
        <c:crosses val="autoZero"/>
        <c:auto val="0"/>
        <c:lblAlgn val="ctr"/>
        <c:lblOffset val="100"/>
        <c:noMultiLvlLbl val="0"/>
      </c:catAx>
      <c:valAx>
        <c:axId val="82699392"/>
        <c:scaling>
          <c:orientation val="minMax"/>
        </c:scaling>
        <c:delete val="1"/>
        <c:axPos val="l"/>
        <c:numFmt formatCode="#,##0.00" sourceLinked="1"/>
        <c:majorTickMark val="none"/>
        <c:minorTickMark val="none"/>
        <c:tickLblPos val="nextTo"/>
        <c:crossAx val="8269312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I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7692316428273232E-3"/>
          <c:y val="1.6260162601626018E-2"/>
          <c:w val="0.99423076835717272"/>
          <c:h val="0.75671841673270335"/>
        </c:manualLayout>
      </c:layout>
      <c:barChart>
        <c:barDir val="col"/>
        <c:grouping val="clustered"/>
        <c:varyColors val="0"/>
        <c:ser>
          <c:idx val="1"/>
          <c:order val="1"/>
          <c:spPr>
            <a:solidFill>
              <a:schemeClr val="accent2">
                <a:lumMod val="40000"/>
                <a:lumOff val="60000"/>
              </a:schemeClr>
            </a:solidFill>
            <a:ln w="28575">
              <a:noFill/>
            </a:ln>
          </c:spPr>
          <c:invertIfNegative val="0"/>
          <c:cat>
            <c:numRef>
              <c:f>Summary!$H$4:$J$4</c:f>
              <c:numCache>
                <c:formatCode>mmm\-yy</c:formatCode>
                <c:ptCount val="3"/>
                <c:pt idx="0">
                  <c:v>42217</c:v>
                </c:pt>
                <c:pt idx="1">
                  <c:v>42248</c:v>
                </c:pt>
                <c:pt idx="2">
                  <c:v>42339</c:v>
                </c:pt>
              </c:numCache>
            </c:numRef>
          </c:cat>
          <c:val>
            <c:numRef>
              <c:f>Summary!$AO$36:$AQ$36</c:f>
              <c:numCache>
                <c:formatCode>#,##0.00</c:formatCode>
                <c:ptCount val="3"/>
                <c:pt idx="0">
                  <c:v>4252.1737499999999</c:v>
                </c:pt>
                <c:pt idx="1">
                  <c:v>4252.1737499999999</c:v>
                </c:pt>
                <c:pt idx="2">
                  <c:v>4252.1737499999999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94"/>
        <c:overlap val="5"/>
        <c:axId val="82721408"/>
        <c:axId val="82744064"/>
      </c:barChart>
      <c:lineChart>
        <c:grouping val="standard"/>
        <c:varyColors val="0"/>
        <c:ser>
          <c:idx val="0"/>
          <c:order val="0"/>
          <c:tx>
            <c:strRef>
              <c:f>Summary!$Y$38</c:f>
              <c:strCache>
                <c:ptCount val="1"/>
                <c:pt idx="0">
                  <c:v>Proportionate Targets</c:v>
                </c:pt>
              </c:strCache>
            </c:strRef>
          </c:tx>
          <c:spPr>
            <a:ln>
              <a:noFill/>
            </a:ln>
          </c:spPr>
          <c:marker>
            <c:symbol val="picture"/>
            <c:spPr>
              <a:blipFill>
                <a:blip xmlns:r="http://schemas.openxmlformats.org/officeDocument/2006/relationships" r:embed="rId1"/>
                <a:stretch>
                  <a:fillRect/>
                </a:stretch>
              </a:blipFill>
              <a:ln w="9525">
                <a:noFill/>
              </a:ln>
            </c:spPr>
          </c:marker>
          <c:cat>
            <c:numRef>
              <c:f>Summary!$AE$35:$AG$35</c:f>
              <c:numCache>
                <c:formatCode>mmm\-yy</c:formatCode>
                <c:ptCount val="3"/>
                <c:pt idx="0">
                  <c:v>42217</c:v>
                </c:pt>
                <c:pt idx="1">
                  <c:v>42248</c:v>
                </c:pt>
                <c:pt idx="2">
                  <c:v>42339</c:v>
                </c:pt>
              </c:numCache>
            </c:numRef>
          </c:cat>
          <c:val>
            <c:numRef>
              <c:f>Summary!$AO$38:$AQ$38</c:f>
              <c:numCache>
                <c:formatCode>#,##0.00</c:formatCode>
                <c:ptCount val="3"/>
                <c:pt idx="0">
                  <c:v>4677.3911249999992</c:v>
                </c:pt>
                <c:pt idx="1">
                  <c:v>4730.5432968750001</c:v>
                </c:pt>
                <c:pt idx="2">
                  <c:v>4889.9998125000002</c:v>
                </c:pt>
              </c:numCache>
            </c:numRef>
          </c:val>
          <c:smooth val="0"/>
        </c:ser>
        <c:ser>
          <c:idx val="2"/>
          <c:order val="2"/>
          <c:spPr>
            <a:ln w="28575">
              <a:noFill/>
            </a:ln>
          </c:spPr>
          <c:marker>
            <c:symbol val="picture"/>
            <c:spPr>
              <a:blipFill>
                <a:blip xmlns:r="http://schemas.openxmlformats.org/officeDocument/2006/relationships" r:embed="rId2"/>
                <a:stretch>
                  <a:fillRect/>
                </a:stretch>
              </a:blipFill>
              <a:ln w="9525">
                <a:noFill/>
              </a:ln>
            </c:spPr>
          </c:marker>
          <c:cat>
            <c:numRef>
              <c:f>Summary!$AE$35:$AG$35</c:f>
              <c:numCache>
                <c:formatCode>mmm\-yy</c:formatCode>
                <c:ptCount val="3"/>
                <c:pt idx="0">
                  <c:v>42217</c:v>
                </c:pt>
                <c:pt idx="1">
                  <c:v>42248</c:v>
                </c:pt>
                <c:pt idx="2">
                  <c:v>42339</c:v>
                </c:pt>
              </c:numCache>
            </c:numRef>
          </c:cat>
          <c:val>
            <c:numRef>
              <c:f>Summary!$AO$37:$AQ$37</c:f>
              <c:numCache>
                <c:formatCode>General</c:formatCode>
                <c:ptCount val="3"/>
                <c:pt idx="0" formatCode="#,##0.00">
                  <c:v>389.19399999999996</c:v>
                </c:pt>
                <c:pt idx="1">
                  <c:v>#N/A</c:v>
                </c:pt>
                <c:pt idx="2">
                  <c:v>#N/A</c:v>
                </c:pt>
              </c:numCache>
            </c:numRef>
          </c:val>
          <c:smooth val="0"/>
        </c:ser>
        <c:ser>
          <c:idx val="3"/>
          <c:order val="3"/>
          <c:spPr>
            <a:ln w="28575">
              <a:noFill/>
            </a:ln>
          </c:spPr>
          <c:marker>
            <c:symbol val="picture"/>
            <c:spPr>
              <a:blipFill>
                <a:blip xmlns:r="http://schemas.openxmlformats.org/officeDocument/2006/relationships" r:embed="rId3"/>
                <a:stretch>
                  <a:fillRect/>
                </a:stretch>
              </a:blipFill>
              <a:ln w="9525">
                <a:noFill/>
              </a:ln>
            </c:spPr>
          </c:marker>
          <c:cat>
            <c:numRef>
              <c:f>Summary!$AE$35:$AG$35</c:f>
              <c:numCache>
                <c:formatCode>mmm\-yy</c:formatCode>
                <c:ptCount val="3"/>
                <c:pt idx="0">
                  <c:v>42217</c:v>
                </c:pt>
                <c:pt idx="1">
                  <c:v>42248</c:v>
                </c:pt>
                <c:pt idx="2">
                  <c:v>42339</c:v>
                </c:pt>
              </c:numCache>
            </c:numRef>
          </c:cat>
          <c:val>
            <c:numRef>
              <c:f>Summary!$AO$39:$AQ$39</c:f>
              <c:numCache>
                <c:formatCode>General</c:formatCode>
                <c:ptCount val="3"/>
                <c:pt idx="0" formatCode="#,##0.00">
                  <c:v>337.64073760999997</c:v>
                </c:pt>
                <c:pt idx="1">
                  <c:v>#N/A</c:v>
                </c:pt>
                <c:pt idx="2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721408"/>
        <c:axId val="82744064"/>
      </c:lineChart>
      <c:catAx>
        <c:axId val="82721408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82744064"/>
        <c:crosses val="autoZero"/>
        <c:auto val="0"/>
        <c:lblAlgn val="ctr"/>
        <c:lblOffset val="100"/>
        <c:noMultiLvlLbl val="0"/>
      </c:catAx>
      <c:valAx>
        <c:axId val="82744064"/>
        <c:scaling>
          <c:orientation val="minMax"/>
        </c:scaling>
        <c:delete val="1"/>
        <c:axPos val="l"/>
        <c:numFmt formatCode="#,##0.00" sourceLinked="1"/>
        <c:majorTickMark val="none"/>
        <c:minorTickMark val="none"/>
        <c:tickLblPos val="nextTo"/>
        <c:crossAx val="8272140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I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7692316428273232E-3"/>
          <c:y val="1.6260162601626018E-2"/>
          <c:w val="0.99423076835717272"/>
          <c:h val="0.75671841673270335"/>
        </c:manualLayout>
      </c:layout>
      <c:barChart>
        <c:barDir val="col"/>
        <c:grouping val="clustered"/>
        <c:varyColors val="0"/>
        <c:ser>
          <c:idx val="1"/>
          <c:order val="1"/>
          <c:spPr>
            <a:solidFill>
              <a:schemeClr val="accent2">
                <a:lumMod val="40000"/>
                <a:lumOff val="60000"/>
              </a:schemeClr>
            </a:solidFill>
            <a:ln w="28575">
              <a:noFill/>
            </a:ln>
          </c:spPr>
          <c:invertIfNegative val="0"/>
          <c:cat>
            <c:numRef>
              <c:f>Summary!$H$4:$J$4</c:f>
              <c:numCache>
                <c:formatCode>mmm\-yy</c:formatCode>
                <c:ptCount val="3"/>
                <c:pt idx="0">
                  <c:v>42217</c:v>
                </c:pt>
                <c:pt idx="1">
                  <c:v>42248</c:v>
                </c:pt>
                <c:pt idx="2">
                  <c:v>42339</c:v>
                </c:pt>
              </c:numCache>
            </c:numRef>
          </c:cat>
          <c:val>
            <c:numRef>
              <c:f>Summary!$AT$36:$AV$36</c:f>
              <c:numCache>
                <c:formatCode>#,##0.00</c:formatCode>
                <c:ptCount val="3"/>
                <c:pt idx="0">
                  <c:v>157</c:v>
                </c:pt>
                <c:pt idx="1">
                  <c:v>157</c:v>
                </c:pt>
                <c:pt idx="2">
                  <c:v>157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94"/>
        <c:overlap val="5"/>
        <c:axId val="82757888"/>
        <c:axId val="82768256"/>
      </c:barChart>
      <c:lineChart>
        <c:grouping val="standard"/>
        <c:varyColors val="0"/>
        <c:ser>
          <c:idx val="0"/>
          <c:order val="0"/>
          <c:tx>
            <c:strRef>
              <c:f>Summary!$Y$38</c:f>
              <c:strCache>
                <c:ptCount val="1"/>
                <c:pt idx="0">
                  <c:v>Proportionate Targets</c:v>
                </c:pt>
              </c:strCache>
            </c:strRef>
          </c:tx>
          <c:spPr>
            <a:ln>
              <a:noFill/>
            </a:ln>
          </c:spPr>
          <c:marker>
            <c:symbol val="picture"/>
            <c:spPr>
              <a:blipFill>
                <a:blip xmlns:r="http://schemas.openxmlformats.org/officeDocument/2006/relationships" r:embed="rId1"/>
                <a:stretch>
                  <a:fillRect/>
                </a:stretch>
              </a:blipFill>
              <a:ln w="9525">
                <a:noFill/>
              </a:ln>
            </c:spPr>
          </c:marker>
          <c:cat>
            <c:numRef>
              <c:f>Summary!$AE$35:$AG$35</c:f>
              <c:numCache>
                <c:formatCode>mmm\-yy</c:formatCode>
                <c:ptCount val="3"/>
                <c:pt idx="0">
                  <c:v>42217</c:v>
                </c:pt>
                <c:pt idx="1">
                  <c:v>42248</c:v>
                </c:pt>
                <c:pt idx="2">
                  <c:v>42339</c:v>
                </c:pt>
              </c:numCache>
            </c:numRef>
          </c:cat>
          <c:val>
            <c:numRef>
              <c:f>Summary!$AT$38:$AV$38</c:f>
              <c:numCache>
                <c:formatCode>#,##0.00</c:formatCode>
                <c:ptCount val="3"/>
                <c:pt idx="0">
                  <c:v>2280</c:v>
                </c:pt>
                <c:pt idx="1">
                  <c:v>2280</c:v>
                </c:pt>
                <c:pt idx="2">
                  <c:v>2280</c:v>
                </c:pt>
              </c:numCache>
            </c:numRef>
          </c:val>
          <c:smooth val="0"/>
        </c:ser>
        <c:ser>
          <c:idx val="2"/>
          <c:order val="2"/>
          <c:spPr>
            <a:ln w="28575">
              <a:noFill/>
            </a:ln>
          </c:spPr>
          <c:marker>
            <c:symbol val="picture"/>
            <c:spPr>
              <a:blipFill>
                <a:blip xmlns:r="http://schemas.openxmlformats.org/officeDocument/2006/relationships" r:embed="rId2"/>
                <a:stretch>
                  <a:fillRect/>
                </a:stretch>
              </a:blipFill>
              <a:ln w="9525">
                <a:noFill/>
              </a:ln>
            </c:spPr>
          </c:marker>
          <c:cat>
            <c:numRef>
              <c:f>Summary!$AE$35:$AG$35</c:f>
              <c:numCache>
                <c:formatCode>mmm\-yy</c:formatCode>
                <c:ptCount val="3"/>
                <c:pt idx="0">
                  <c:v>42217</c:v>
                </c:pt>
                <c:pt idx="1">
                  <c:v>42248</c:v>
                </c:pt>
                <c:pt idx="2">
                  <c:v>42339</c:v>
                </c:pt>
              </c:numCache>
            </c:numRef>
          </c:cat>
          <c:val>
            <c:numRef>
              <c:f>Summary!$AT$37:$AV$37</c:f>
              <c:numCache>
                <c:formatCode>General</c:formatCode>
                <c:ptCount val="3"/>
                <c:pt idx="0" formatCode="#,##0.00">
                  <c:v>340</c:v>
                </c:pt>
                <c:pt idx="1">
                  <c:v>#N/A</c:v>
                </c:pt>
                <c:pt idx="2">
                  <c:v>#N/A</c:v>
                </c:pt>
              </c:numCache>
            </c:numRef>
          </c:val>
          <c:smooth val="0"/>
        </c:ser>
        <c:ser>
          <c:idx val="3"/>
          <c:order val="3"/>
          <c:spPr>
            <a:ln w="28575">
              <a:noFill/>
            </a:ln>
          </c:spPr>
          <c:marker>
            <c:symbol val="picture"/>
            <c:spPr>
              <a:blipFill>
                <a:blip xmlns:r="http://schemas.openxmlformats.org/officeDocument/2006/relationships" r:embed="rId3"/>
                <a:stretch>
                  <a:fillRect/>
                </a:stretch>
              </a:blipFill>
              <a:ln w="9525">
                <a:noFill/>
              </a:ln>
            </c:spPr>
          </c:marker>
          <c:cat>
            <c:numRef>
              <c:f>Summary!$AE$35:$AG$35</c:f>
              <c:numCache>
                <c:formatCode>mmm\-yy</c:formatCode>
                <c:ptCount val="3"/>
                <c:pt idx="0">
                  <c:v>42217</c:v>
                </c:pt>
                <c:pt idx="1">
                  <c:v>42248</c:v>
                </c:pt>
                <c:pt idx="2">
                  <c:v>42339</c:v>
                </c:pt>
              </c:numCache>
            </c:numRef>
          </c:cat>
          <c:val>
            <c:numRef>
              <c:f>Summary!$AT$39:$AV$39</c:f>
              <c:numCache>
                <c:formatCode>General</c:formatCode>
                <c:ptCount val="3"/>
                <c:pt idx="0" formatCode="#,##0.00">
                  <c:v>263</c:v>
                </c:pt>
                <c:pt idx="1">
                  <c:v>#N/A</c:v>
                </c:pt>
                <c:pt idx="2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757888"/>
        <c:axId val="82768256"/>
      </c:lineChart>
      <c:catAx>
        <c:axId val="82757888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82768256"/>
        <c:crosses val="autoZero"/>
        <c:auto val="0"/>
        <c:lblAlgn val="ctr"/>
        <c:lblOffset val="100"/>
        <c:noMultiLvlLbl val="0"/>
      </c:catAx>
      <c:valAx>
        <c:axId val="82768256"/>
        <c:scaling>
          <c:orientation val="minMax"/>
        </c:scaling>
        <c:delete val="1"/>
        <c:axPos val="l"/>
        <c:numFmt formatCode="#,##0.00" sourceLinked="1"/>
        <c:majorTickMark val="none"/>
        <c:minorTickMark val="none"/>
        <c:tickLblPos val="nextTo"/>
        <c:crossAx val="8275788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I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7692316428273232E-3"/>
          <c:y val="1.6260162601626018E-2"/>
          <c:w val="0.99423076835717272"/>
          <c:h val="0.75671841673270335"/>
        </c:manualLayout>
      </c:layout>
      <c:barChart>
        <c:barDir val="col"/>
        <c:grouping val="clustered"/>
        <c:varyColors val="0"/>
        <c:ser>
          <c:idx val="1"/>
          <c:order val="1"/>
          <c:spPr>
            <a:solidFill>
              <a:schemeClr val="accent2">
                <a:lumMod val="40000"/>
                <a:lumOff val="60000"/>
              </a:schemeClr>
            </a:solidFill>
            <a:ln w="28575">
              <a:noFill/>
            </a:ln>
          </c:spPr>
          <c:invertIfNegative val="0"/>
          <c:cat>
            <c:numRef>
              <c:f>Summary!$H$4:$J$4</c:f>
              <c:numCache>
                <c:formatCode>mmm\-yy</c:formatCode>
                <c:ptCount val="3"/>
                <c:pt idx="0">
                  <c:v>42217</c:v>
                </c:pt>
                <c:pt idx="1">
                  <c:v>42248</c:v>
                </c:pt>
                <c:pt idx="2">
                  <c:v>42339</c:v>
                </c:pt>
              </c:numCache>
            </c:numRef>
          </c:cat>
          <c:val>
            <c:numRef>
              <c:f>Summary!$AY$36:$BA$36</c:f>
              <c:numCache>
                <c:formatCode>#,##0.00</c:formatCode>
                <c:ptCount val="3"/>
                <c:pt idx="0">
                  <c:v>346.73</c:v>
                </c:pt>
                <c:pt idx="1">
                  <c:v>346.73</c:v>
                </c:pt>
                <c:pt idx="2">
                  <c:v>346.73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94"/>
        <c:overlap val="5"/>
        <c:axId val="82864000"/>
        <c:axId val="82874368"/>
      </c:barChart>
      <c:lineChart>
        <c:grouping val="standard"/>
        <c:varyColors val="0"/>
        <c:ser>
          <c:idx val="0"/>
          <c:order val="0"/>
          <c:tx>
            <c:strRef>
              <c:f>Summary!$Y$38</c:f>
              <c:strCache>
                <c:ptCount val="1"/>
                <c:pt idx="0">
                  <c:v>Proportionate Targets</c:v>
                </c:pt>
              </c:strCache>
            </c:strRef>
          </c:tx>
          <c:spPr>
            <a:ln>
              <a:noFill/>
            </a:ln>
          </c:spPr>
          <c:marker>
            <c:symbol val="picture"/>
            <c:spPr>
              <a:blipFill>
                <a:blip xmlns:r="http://schemas.openxmlformats.org/officeDocument/2006/relationships" r:embed="rId1"/>
                <a:stretch>
                  <a:fillRect/>
                </a:stretch>
              </a:blipFill>
              <a:ln w="9525">
                <a:noFill/>
              </a:ln>
            </c:spPr>
          </c:marker>
          <c:cat>
            <c:numRef>
              <c:f>Summary!$AE$35:$AG$35</c:f>
              <c:numCache>
                <c:formatCode>mmm\-yy</c:formatCode>
                <c:ptCount val="3"/>
                <c:pt idx="0">
                  <c:v>42217</c:v>
                </c:pt>
                <c:pt idx="1">
                  <c:v>42248</c:v>
                </c:pt>
                <c:pt idx="2">
                  <c:v>42339</c:v>
                </c:pt>
              </c:numCache>
            </c:numRef>
          </c:cat>
          <c:val>
            <c:numRef>
              <c:f>Summary!$AY$38:$BA$38</c:f>
              <c:numCache>
                <c:formatCode>#,##0.00</c:formatCode>
                <c:ptCount val="3"/>
                <c:pt idx="0">
                  <c:v>222.14426695138889</c:v>
                </c:pt>
                <c:pt idx="1">
                  <c:v>252.16047405374999</c:v>
                </c:pt>
                <c:pt idx="2">
                  <c:v>345.20666033874994</c:v>
                </c:pt>
              </c:numCache>
            </c:numRef>
          </c:val>
          <c:smooth val="0"/>
        </c:ser>
        <c:ser>
          <c:idx val="2"/>
          <c:order val="2"/>
          <c:spPr>
            <a:ln w="28575">
              <a:noFill/>
            </a:ln>
          </c:spPr>
          <c:marker>
            <c:symbol val="picture"/>
            <c:spPr>
              <a:blipFill>
                <a:blip xmlns:r="http://schemas.openxmlformats.org/officeDocument/2006/relationships" r:embed="rId2"/>
                <a:stretch>
                  <a:fillRect/>
                </a:stretch>
              </a:blipFill>
              <a:ln w="9525">
                <a:noFill/>
              </a:ln>
            </c:spPr>
          </c:marker>
          <c:cat>
            <c:numRef>
              <c:f>Summary!$AE$35:$AG$35</c:f>
              <c:numCache>
                <c:formatCode>mmm\-yy</c:formatCode>
                <c:ptCount val="3"/>
                <c:pt idx="0">
                  <c:v>42217</c:v>
                </c:pt>
                <c:pt idx="1">
                  <c:v>42248</c:v>
                </c:pt>
                <c:pt idx="2">
                  <c:v>42339</c:v>
                </c:pt>
              </c:numCache>
            </c:numRef>
          </c:cat>
          <c:val>
            <c:numRef>
              <c:f>Summary!$AY$37:$BA$37</c:f>
              <c:numCache>
                <c:formatCode>General</c:formatCode>
                <c:ptCount val="3"/>
                <c:pt idx="0" formatCode="#,##0.00">
                  <c:v>271.05599999999998</c:v>
                </c:pt>
                <c:pt idx="1">
                  <c:v>#N/A</c:v>
                </c:pt>
                <c:pt idx="2">
                  <c:v>#N/A</c:v>
                </c:pt>
              </c:numCache>
            </c:numRef>
          </c:val>
          <c:smooth val="0"/>
        </c:ser>
        <c:ser>
          <c:idx val="3"/>
          <c:order val="3"/>
          <c:spPr>
            <a:ln w="28575">
              <a:noFill/>
            </a:ln>
          </c:spPr>
          <c:marker>
            <c:symbol val="picture"/>
            <c:spPr>
              <a:blipFill>
                <a:blip xmlns:r="http://schemas.openxmlformats.org/officeDocument/2006/relationships" r:embed="rId3"/>
                <a:stretch>
                  <a:fillRect/>
                </a:stretch>
              </a:blipFill>
              <a:ln w="9525">
                <a:noFill/>
              </a:ln>
            </c:spPr>
          </c:marker>
          <c:cat>
            <c:numRef>
              <c:f>Summary!$AE$35:$AG$35</c:f>
              <c:numCache>
                <c:formatCode>mmm\-yy</c:formatCode>
                <c:ptCount val="3"/>
                <c:pt idx="0">
                  <c:v>42217</c:v>
                </c:pt>
                <c:pt idx="1">
                  <c:v>42248</c:v>
                </c:pt>
                <c:pt idx="2">
                  <c:v>42339</c:v>
                </c:pt>
              </c:numCache>
            </c:numRef>
          </c:cat>
          <c:val>
            <c:numRef>
              <c:f>Summary!$AY$39:$BA$39</c:f>
              <c:numCache>
                <c:formatCode>General</c:formatCode>
                <c:ptCount val="3"/>
                <c:pt idx="0" formatCode="#,##0.00">
                  <c:v>177.08499999999998</c:v>
                </c:pt>
                <c:pt idx="1">
                  <c:v>#N/A</c:v>
                </c:pt>
                <c:pt idx="2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864000"/>
        <c:axId val="82874368"/>
      </c:lineChart>
      <c:catAx>
        <c:axId val="82864000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82874368"/>
        <c:crosses val="autoZero"/>
        <c:auto val="0"/>
        <c:lblAlgn val="ctr"/>
        <c:lblOffset val="100"/>
        <c:noMultiLvlLbl val="0"/>
      </c:catAx>
      <c:valAx>
        <c:axId val="82874368"/>
        <c:scaling>
          <c:orientation val="minMax"/>
        </c:scaling>
        <c:delete val="1"/>
        <c:axPos val="l"/>
        <c:numFmt formatCode="#,##0.00" sourceLinked="1"/>
        <c:majorTickMark val="none"/>
        <c:minorTickMark val="none"/>
        <c:tickLblPos val="nextTo"/>
        <c:crossAx val="8286400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I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7692316428273232E-3"/>
          <c:y val="1.6260162601626018E-2"/>
          <c:w val="0.99423076835717272"/>
          <c:h val="0.75671841673270335"/>
        </c:manualLayout>
      </c:layout>
      <c:barChart>
        <c:barDir val="col"/>
        <c:grouping val="clustered"/>
        <c:varyColors val="0"/>
        <c:ser>
          <c:idx val="1"/>
          <c:order val="1"/>
          <c:spPr>
            <a:solidFill>
              <a:schemeClr val="accent2">
                <a:lumMod val="40000"/>
                <a:lumOff val="60000"/>
              </a:schemeClr>
            </a:solidFill>
            <a:ln w="28575">
              <a:noFill/>
            </a:ln>
          </c:spPr>
          <c:invertIfNegative val="0"/>
          <c:cat>
            <c:numRef>
              <c:f>Summary!$H$4:$J$4</c:f>
              <c:numCache>
                <c:formatCode>mmm\-yy</c:formatCode>
                <c:ptCount val="3"/>
                <c:pt idx="0">
                  <c:v>42217</c:v>
                </c:pt>
                <c:pt idx="1">
                  <c:v>42248</c:v>
                </c:pt>
                <c:pt idx="2">
                  <c:v>42339</c:v>
                </c:pt>
              </c:numCache>
            </c:numRef>
          </c:cat>
          <c:val>
            <c:numRef>
              <c:f>Summary!$BD$36:$BF$36</c:f>
              <c:numCache>
                <c:formatCode>#,##0.00</c:formatCode>
                <c:ptCount val="3"/>
                <c:pt idx="0">
                  <c:v>128.208</c:v>
                </c:pt>
                <c:pt idx="1">
                  <c:v>128.208</c:v>
                </c:pt>
                <c:pt idx="2">
                  <c:v>128.208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94"/>
        <c:overlap val="5"/>
        <c:axId val="82908672"/>
        <c:axId val="82910592"/>
      </c:barChart>
      <c:lineChart>
        <c:grouping val="standard"/>
        <c:varyColors val="0"/>
        <c:ser>
          <c:idx val="0"/>
          <c:order val="0"/>
          <c:tx>
            <c:strRef>
              <c:f>Summary!$Y$38</c:f>
              <c:strCache>
                <c:ptCount val="1"/>
                <c:pt idx="0">
                  <c:v>Proportionate Targets</c:v>
                </c:pt>
              </c:strCache>
            </c:strRef>
          </c:tx>
          <c:spPr>
            <a:ln>
              <a:noFill/>
            </a:ln>
          </c:spPr>
          <c:marker>
            <c:symbol val="picture"/>
            <c:spPr>
              <a:blipFill>
                <a:blip xmlns:r="http://schemas.openxmlformats.org/officeDocument/2006/relationships" r:embed="rId1"/>
                <a:stretch>
                  <a:fillRect/>
                </a:stretch>
              </a:blipFill>
              <a:ln w="9525">
                <a:noFill/>
              </a:ln>
            </c:spPr>
          </c:marker>
          <c:cat>
            <c:numRef>
              <c:f>Summary!$AE$35:$AG$35</c:f>
              <c:numCache>
                <c:formatCode>mmm\-yy</c:formatCode>
                <c:ptCount val="3"/>
                <c:pt idx="0">
                  <c:v>42217</c:v>
                </c:pt>
                <c:pt idx="1">
                  <c:v>42248</c:v>
                </c:pt>
                <c:pt idx="2">
                  <c:v>42339</c:v>
                </c:pt>
              </c:numCache>
            </c:numRef>
          </c:cat>
          <c:val>
            <c:numRef>
              <c:f>Summary!$BD$38:$BF$38</c:f>
              <c:numCache>
                <c:formatCode>#,##0.00</c:formatCode>
                <c:ptCount val="3"/>
                <c:pt idx="0">
                  <c:v>143.01933333333332</c:v>
                </c:pt>
                <c:pt idx="1">
                  <c:v>146.40150000000003</c:v>
                </c:pt>
                <c:pt idx="2">
                  <c:v>156.54799999999997</c:v>
                </c:pt>
              </c:numCache>
            </c:numRef>
          </c:val>
          <c:smooth val="0"/>
        </c:ser>
        <c:ser>
          <c:idx val="2"/>
          <c:order val="2"/>
          <c:spPr>
            <a:ln w="28575">
              <a:noFill/>
            </a:ln>
          </c:spPr>
          <c:marker>
            <c:symbol val="picture"/>
            <c:spPr>
              <a:blipFill>
                <a:blip xmlns:r="http://schemas.openxmlformats.org/officeDocument/2006/relationships" r:embed="rId2"/>
                <a:stretch>
                  <a:fillRect/>
                </a:stretch>
              </a:blipFill>
              <a:ln w="9525">
                <a:noFill/>
              </a:ln>
            </c:spPr>
          </c:marker>
          <c:cat>
            <c:numRef>
              <c:f>Summary!$AE$35:$AG$35</c:f>
              <c:numCache>
                <c:formatCode>mmm\-yy</c:formatCode>
                <c:ptCount val="3"/>
                <c:pt idx="0">
                  <c:v>42217</c:v>
                </c:pt>
                <c:pt idx="1">
                  <c:v>42248</c:v>
                </c:pt>
                <c:pt idx="2">
                  <c:v>42339</c:v>
                </c:pt>
              </c:numCache>
            </c:numRef>
          </c:cat>
          <c:val>
            <c:numRef>
              <c:f>Summary!$BD$37:$BF$37</c:f>
              <c:numCache>
                <c:formatCode>General</c:formatCode>
                <c:ptCount val="3"/>
                <c:pt idx="0" formatCode="#,##0.00">
                  <c:v>116.77300000000001</c:v>
                </c:pt>
                <c:pt idx="1">
                  <c:v>#N/A</c:v>
                </c:pt>
                <c:pt idx="2">
                  <c:v>#N/A</c:v>
                </c:pt>
              </c:numCache>
            </c:numRef>
          </c:val>
          <c:smooth val="0"/>
        </c:ser>
        <c:ser>
          <c:idx val="3"/>
          <c:order val="3"/>
          <c:spPr>
            <a:ln w="28575">
              <a:noFill/>
            </a:ln>
          </c:spPr>
          <c:marker>
            <c:symbol val="picture"/>
            <c:spPr>
              <a:blipFill>
                <a:blip xmlns:r="http://schemas.openxmlformats.org/officeDocument/2006/relationships" r:embed="rId3"/>
                <a:stretch>
                  <a:fillRect/>
                </a:stretch>
              </a:blipFill>
              <a:ln w="9525">
                <a:noFill/>
              </a:ln>
            </c:spPr>
          </c:marker>
          <c:cat>
            <c:numRef>
              <c:f>Summary!$AE$35:$AG$35</c:f>
              <c:numCache>
                <c:formatCode>mmm\-yy</c:formatCode>
                <c:ptCount val="3"/>
                <c:pt idx="0">
                  <c:v>42217</c:v>
                </c:pt>
                <c:pt idx="1">
                  <c:v>42248</c:v>
                </c:pt>
                <c:pt idx="2">
                  <c:v>42339</c:v>
                </c:pt>
              </c:numCache>
            </c:numRef>
          </c:cat>
          <c:val>
            <c:numRef>
              <c:f>Summary!$BD$39:$BF$39</c:f>
              <c:numCache>
                <c:formatCode>General</c:formatCode>
                <c:ptCount val="3"/>
                <c:pt idx="0" formatCode="#,##0.00">
                  <c:v>137.208</c:v>
                </c:pt>
                <c:pt idx="1">
                  <c:v>#N/A</c:v>
                </c:pt>
                <c:pt idx="2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908672"/>
        <c:axId val="82910592"/>
      </c:lineChart>
      <c:catAx>
        <c:axId val="82908672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82910592"/>
        <c:crosses val="autoZero"/>
        <c:auto val="0"/>
        <c:lblAlgn val="ctr"/>
        <c:lblOffset val="100"/>
        <c:noMultiLvlLbl val="0"/>
      </c:catAx>
      <c:valAx>
        <c:axId val="82910592"/>
        <c:scaling>
          <c:orientation val="minMax"/>
        </c:scaling>
        <c:delete val="1"/>
        <c:axPos val="l"/>
        <c:numFmt formatCode="#,##0.00" sourceLinked="1"/>
        <c:majorTickMark val="none"/>
        <c:minorTickMark val="none"/>
        <c:tickLblPos val="nextTo"/>
        <c:crossAx val="8290867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I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7692316428273232E-3"/>
          <c:y val="1.6260162601626018E-2"/>
          <c:w val="0.99423076835717272"/>
          <c:h val="0.75671841673270335"/>
        </c:manualLayout>
      </c:layout>
      <c:barChart>
        <c:barDir val="col"/>
        <c:grouping val="clustered"/>
        <c:varyColors val="0"/>
        <c:ser>
          <c:idx val="1"/>
          <c:order val="1"/>
          <c:spPr>
            <a:solidFill>
              <a:schemeClr val="accent2">
                <a:lumMod val="40000"/>
                <a:lumOff val="60000"/>
              </a:schemeClr>
            </a:solidFill>
            <a:ln w="28575">
              <a:noFill/>
            </a:ln>
          </c:spPr>
          <c:invertIfNegative val="0"/>
          <c:cat>
            <c:numRef>
              <c:f>Summary!$H$4:$J$4</c:f>
              <c:numCache>
                <c:formatCode>mmm\-yy</c:formatCode>
                <c:ptCount val="3"/>
                <c:pt idx="0">
                  <c:v>42217</c:v>
                </c:pt>
                <c:pt idx="1">
                  <c:v>42248</c:v>
                </c:pt>
                <c:pt idx="2">
                  <c:v>42339</c:v>
                </c:pt>
              </c:numCache>
            </c:numRef>
          </c:cat>
          <c:val>
            <c:numRef>
              <c:f>Summary!$BI$36:$BK$36</c:f>
              <c:numCache>
                <c:formatCode>#,##0.00</c:formatCode>
                <c:ptCount val="3"/>
                <c:pt idx="0">
                  <c:v>158.91</c:v>
                </c:pt>
                <c:pt idx="1">
                  <c:v>158.91</c:v>
                </c:pt>
                <c:pt idx="2">
                  <c:v>158.91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94"/>
        <c:overlap val="5"/>
        <c:axId val="82941440"/>
        <c:axId val="82943360"/>
      </c:barChart>
      <c:lineChart>
        <c:grouping val="standard"/>
        <c:varyColors val="0"/>
        <c:ser>
          <c:idx val="0"/>
          <c:order val="0"/>
          <c:tx>
            <c:strRef>
              <c:f>Summary!$Y$38</c:f>
              <c:strCache>
                <c:ptCount val="1"/>
                <c:pt idx="0">
                  <c:v>Proportionate Targets</c:v>
                </c:pt>
              </c:strCache>
            </c:strRef>
          </c:tx>
          <c:spPr>
            <a:ln>
              <a:noFill/>
            </a:ln>
          </c:spPr>
          <c:marker>
            <c:symbol val="picture"/>
            <c:spPr>
              <a:blipFill>
                <a:blip xmlns:r="http://schemas.openxmlformats.org/officeDocument/2006/relationships" r:embed="rId1"/>
                <a:stretch>
                  <a:fillRect/>
                </a:stretch>
              </a:blipFill>
              <a:ln w="9525">
                <a:noFill/>
              </a:ln>
            </c:spPr>
          </c:marker>
          <c:cat>
            <c:numRef>
              <c:f>Summary!$AE$35:$AG$35</c:f>
              <c:numCache>
                <c:formatCode>mmm\-yy</c:formatCode>
                <c:ptCount val="3"/>
                <c:pt idx="0">
                  <c:v>42217</c:v>
                </c:pt>
                <c:pt idx="1">
                  <c:v>42248</c:v>
                </c:pt>
                <c:pt idx="2">
                  <c:v>42339</c:v>
                </c:pt>
              </c:numCache>
            </c:numRef>
          </c:cat>
          <c:val>
            <c:numRef>
              <c:f>Summary!$BI$38:$BK$38</c:f>
              <c:numCache>
                <c:formatCode>#,##0.00</c:formatCode>
                <c:ptCount val="3"/>
                <c:pt idx="0">
                  <c:v>115.26666666666668</c:v>
                </c:pt>
                <c:pt idx="1">
                  <c:v>129.67500000000004</c:v>
                </c:pt>
                <c:pt idx="2">
                  <c:v>172.9</c:v>
                </c:pt>
              </c:numCache>
            </c:numRef>
          </c:val>
          <c:smooth val="0"/>
        </c:ser>
        <c:ser>
          <c:idx val="2"/>
          <c:order val="2"/>
          <c:spPr>
            <a:ln w="28575">
              <a:noFill/>
            </a:ln>
          </c:spPr>
          <c:marker>
            <c:symbol val="picture"/>
            <c:spPr>
              <a:blipFill>
                <a:blip xmlns:r="http://schemas.openxmlformats.org/officeDocument/2006/relationships" r:embed="rId2"/>
                <a:stretch>
                  <a:fillRect/>
                </a:stretch>
              </a:blipFill>
              <a:ln w="9525">
                <a:noFill/>
              </a:ln>
            </c:spPr>
          </c:marker>
          <c:cat>
            <c:numRef>
              <c:f>Summary!$AE$35:$AG$35</c:f>
              <c:numCache>
                <c:formatCode>mmm\-yy</c:formatCode>
                <c:ptCount val="3"/>
                <c:pt idx="0">
                  <c:v>42217</c:v>
                </c:pt>
                <c:pt idx="1">
                  <c:v>42248</c:v>
                </c:pt>
                <c:pt idx="2">
                  <c:v>42339</c:v>
                </c:pt>
              </c:numCache>
            </c:numRef>
          </c:cat>
          <c:val>
            <c:numRef>
              <c:f>Summary!$BI$37:$BK$37</c:f>
              <c:numCache>
                <c:formatCode>General</c:formatCode>
                <c:ptCount val="3"/>
                <c:pt idx="0" formatCode="#,##0.00">
                  <c:v>107.09499999999998</c:v>
                </c:pt>
                <c:pt idx="1">
                  <c:v>#N/A</c:v>
                </c:pt>
                <c:pt idx="2">
                  <c:v>#N/A</c:v>
                </c:pt>
              </c:numCache>
            </c:numRef>
          </c:val>
          <c:smooth val="0"/>
        </c:ser>
        <c:ser>
          <c:idx val="3"/>
          <c:order val="3"/>
          <c:spPr>
            <a:ln w="28575">
              <a:noFill/>
            </a:ln>
          </c:spPr>
          <c:marker>
            <c:symbol val="picture"/>
            <c:spPr>
              <a:blipFill>
                <a:blip xmlns:r="http://schemas.openxmlformats.org/officeDocument/2006/relationships" r:embed="rId3"/>
                <a:stretch>
                  <a:fillRect/>
                </a:stretch>
              </a:blipFill>
              <a:ln w="9525">
                <a:noFill/>
              </a:ln>
            </c:spPr>
          </c:marker>
          <c:cat>
            <c:numRef>
              <c:f>Summary!$AE$35:$AG$35</c:f>
              <c:numCache>
                <c:formatCode>mmm\-yy</c:formatCode>
                <c:ptCount val="3"/>
                <c:pt idx="0">
                  <c:v>42217</c:v>
                </c:pt>
                <c:pt idx="1">
                  <c:v>42248</c:v>
                </c:pt>
                <c:pt idx="2">
                  <c:v>42339</c:v>
                </c:pt>
              </c:numCache>
            </c:numRef>
          </c:cat>
          <c:val>
            <c:numRef>
              <c:f>Summary!$BI$39:$BK$39</c:f>
              <c:numCache>
                <c:formatCode>General</c:formatCode>
                <c:ptCount val="3"/>
                <c:pt idx="0" formatCode="#,##0.00">
                  <c:v>95.575999999999993</c:v>
                </c:pt>
                <c:pt idx="1">
                  <c:v>#N/A</c:v>
                </c:pt>
                <c:pt idx="2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941440"/>
        <c:axId val="82943360"/>
      </c:lineChart>
      <c:catAx>
        <c:axId val="82941440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82943360"/>
        <c:crosses val="autoZero"/>
        <c:auto val="0"/>
        <c:lblAlgn val="ctr"/>
        <c:lblOffset val="100"/>
        <c:noMultiLvlLbl val="0"/>
      </c:catAx>
      <c:valAx>
        <c:axId val="82943360"/>
        <c:scaling>
          <c:orientation val="minMax"/>
        </c:scaling>
        <c:delete val="1"/>
        <c:axPos val="l"/>
        <c:numFmt formatCode="#,##0.00" sourceLinked="1"/>
        <c:majorTickMark val="none"/>
        <c:minorTickMark val="none"/>
        <c:tickLblPos val="nextTo"/>
        <c:crossAx val="8294144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I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7692316428273232E-3"/>
          <c:y val="1.6260162601626018E-2"/>
          <c:w val="0.99423076835717272"/>
          <c:h val="0.75671841673270335"/>
        </c:manualLayout>
      </c:layout>
      <c:barChart>
        <c:barDir val="col"/>
        <c:grouping val="clustered"/>
        <c:varyColors val="0"/>
        <c:ser>
          <c:idx val="1"/>
          <c:order val="1"/>
          <c:spPr>
            <a:solidFill>
              <a:schemeClr val="accent2">
                <a:lumMod val="40000"/>
                <a:lumOff val="60000"/>
              </a:schemeClr>
            </a:solidFill>
            <a:ln w="28575">
              <a:noFill/>
            </a:ln>
          </c:spPr>
          <c:invertIfNegative val="0"/>
          <c:cat>
            <c:numRef>
              <c:f>Summary!$H$4:$J$4</c:f>
              <c:numCache>
                <c:formatCode>mmm\-yy</c:formatCode>
                <c:ptCount val="3"/>
                <c:pt idx="0">
                  <c:v>42217</c:v>
                </c:pt>
                <c:pt idx="1">
                  <c:v>42248</c:v>
                </c:pt>
                <c:pt idx="2">
                  <c:v>42339</c:v>
                </c:pt>
              </c:numCache>
            </c:numRef>
          </c:cat>
          <c:val>
            <c:numRef>
              <c:f>Summary!$BN$36:$BP$36</c:f>
              <c:numCache>
                <c:formatCode>#,##0.00</c:formatCode>
                <c:ptCount val="3"/>
                <c:pt idx="0">
                  <c:v>103.71600000000001</c:v>
                </c:pt>
                <c:pt idx="1">
                  <c:v>103.71600000000001</c:v>
                </c:pt>
                <c:pt idx="2">
                  <c:v>103.71600000000001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94"/>
        <c:overlap val="5"/>
        <c:axId val="82981632"/>
        <c:axId val="82983552"/>
      </c:barChart>
      <c:lineChart>
        <c:grouping val="standard"/>
        <c:varyColors val="0"/>
        <c:ser>
          <c:idx val="0"/>
          <c:order val="0"/>
          <c:tx>
            <c:strRef>
              <c:f>Summary!$Y$38</c:f>
              <c:strCache>
                <c:ptCount val="1"/>
                <c:pt idx="0">
                  <c:v>Proportionate Targets</c:v>
                </c:pt>
              </c:strCache>
            </c:strRef>
          </c:tx>
          <c:spPr>
            <a:ln>
              <a:noFill/>
            </a:ln>
          </c:spPr>
          <c:marker>
            <c:symbol val="picture"/>
            <c:spPr>
              <a:blipFill>
                <a:blip xmlns:r="http://schemas.openxmlformats.org/officeDocument/2006/relationships" r:embed="rId1"/>
                <a:stretch>
                  <a:fillRect/>
                </a:stretch>
              </a:blipFill>
              <a:ln w="9525">
                <a:noFill/>
              </a:ln>
            </c:spPr>
          </c:marker>
          <c:cat>
            <c:numRef>
              <c:f>Summary!$AE$35:$AG$35</c:f>
              <c:numCache>
                <c:formatCode>mmm\-yy</c:formatCode>
                <c:ptCount val="3"/>
                <c:pt idx="0">
                  <c:v>42217</c:v>
                </c:pt>
                <c:pt idx="1">
                  <c:v>42248</c:v>
                </c:pt>
                <c:pt idx="2">
                  <c:v>42339</c:v>
                </c:pt>
              </c:numCache>
            </c:numRef>
          </c:cat>
          <c:val>
            <c:numRef>
              <c:f>Summary!$BN$38:$BP$38</c:f>
              <c:numCache>
                <c:formatCode>#,##0.00</c:formatCode>
                <c:ptCount val="3"/>
                <c:pt idx="0">
                  <c:v>88.603333333333339</c:v>
                </c:pt>
                <c:pt idx="1">
                  <c:v>99.678750000000008</c:v>
                </c:pt>
                <c:pt idx="2">
                  <c:v>132.90499999999997</c:v>
                </c:pt>
              </c:numCache>
            </c:numRef>
          </c:val>
          <c:smooth val="0"/>
        </c:ser>
        <c:ser>
          <c:idx val="2"/>
          <c:order val="2"/>
          <c:spPr>
            <a:ln w="28575">
              <a:noFill/>
            </a:ln>
          </c:spPr>
          <c:marker>
            <c:symbol val="picture"/>
            <c:spPr>
              <a:blipFill>
                <a:blip xmlns:r="http://schemas.openxmlformats.org/officeDocument/2006/relationships" r:embed="rId2"/>
                <a:stretch>
                  <a:fillRect/>
                </a:stretch>
              </a:blipFill>
              <a:ln w="9525">
                <a:noFill/>
              </a:ln>
            </c:spPr>
          </c:marker>
          <c:cat>
            <c:numRef>
              <c:f>Summary!$AE$35:$AG$35</c:f>
              <c:numCache>
                <c:formatCode>mmm\-yy</c:formatCode>
                <c:ptCount val="3"/>
                <c:pt idx="0">
                  <c:v>42217</c:v>
                </c:pt>
                <c:pt idx="1">
                  <c:v>42248</c:v>
                </c:pt>
                <c:pt idx="2">
                  <c:v>42339</c:v>
                </c:pt>
              </c:numCache>
            </c:numRef>
          </c:cat>
          <c:val>
            <c:numRef>
              <c:f>Summary!$BN$37:$BP$37</c:f>
              <c:numCache>
                <c:formatCode>General</c:formatCode>
                <c:ptCount val="3"/>
                <c:pt idx="0" formatCode="#,##0.00">
                  <c:v>68.13300000000001</c:v>
                </c:pt>
                <c:pt idx="1">
                  <c:v>#N/A</c:v>
                </c:pt>
                <c:pt idx="2">
                  <c:v>#N/A</c:v>
                </c:pt>
              </c:numCache>
            </c:numRef>
          </c:val>
          <c:smooth val="0"/>
        </c:ser>
        <c:ser>
          <c:idx val="3"/>
          <c:order val="3"/>
          <c:spPr>
            <a:ln w="28575">
              <a:noFill/>
            </a:ln>
          </c:spPr>
          <c:marker>
            <c:symbol val="picture"/>
            <c:spPr>
              <a:blipFill>
                <a:blip xmlns:r="http://schemas.openxmlformats.org/officeDocument/2006/relationships" r:embed="rId3"/>
                <a:stretch>
                  <a:fillRect/>
                </a:stretch>
              </a:blipFill>
              <a:ln w="9525">
                <a:noFill/>
              </a:ln>
            </c:spPr>
          </c:marker>
          <c:cat>
            <c:numRef>
              <c:f>Summary!$AE$35:$AG$35</c:f>
              <c:numCache>
                <c:formatCode>mmm\-yy</c:formatCode>
                <c:ptCount val="3"/>
                <c:pt idx="0">
                  <c:v>42217</c:v>
                </c:pt>
                <c:pt idx="1">
                  <c:v>42248</c:v>
                </c:pt>
                <c:pt idx="2">
                  <c:v>42339</c:v>
                </c:pt>
              </c:numCache>
            </c:numRef>
          </c:cat>
          <c:val>
            <c:numRef>
              <c:f>Summary!$BN$39:$BP$39</c:f>
              <c:numCache>
                <c:formatCode>General</c:formatCode>
                <c:ptCount val="3"/>
                <c:pt idx="0" formatCode="#,##0.00">
                  <c:v>75.643999999999991</c:v>
                </c:pt>
                <c:pt idx="1">
                  <c:v>#N/A</c:v>
                </c:pt>
                <c:pt idx="2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981632"/>
        <c:axId val="82983552"/>
      </c:lineChart>
      <c:catAx>
        <c:axId val="82981632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82983552"/>
        <c:crosses val="autoZero"/>
        <c:auto val="0"/>
        <c:lblAlgn val="ctr"/>
        <c:lblOffset val="100"/>
        <c:noMultiLvlLbl val="0"/>
      </c:catAx>
      <c:valAx>
        <c:axId val="82983552"/>
        <c:scaling>
          <c:orientation val="minMax"/>
        </c:scaling>
        <c:delete val="1"/>
        <c:axPos val="l"/>
        <c:numFmt formatCode="#,##0.00" sourceLinked="1"/>
        <c:majorTickMark val="none"/>
        <c:minorTickMark val="none"/>
        <c:tickLblPos val="nextTo"/>
        <c:crossAx val="8298163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trlProps/ctrlProp1.xml><?xml version="1.0" encoding="utf-8"?>
<formControlPr xmlns="http://schemas.microsoft.com/office/spreadsheetml/2009/9/main" objectType="Scroll" dx="16" fmlaLink="Calc!$D$5" max="10" min="1" page="10" val="5"/>
</file>

<file path=xl/ctrlProps/ctrlProp2.xml><?xml version="1.0" encoding="utf-8"?>
<formControlPr xmlns="http://schemas.microsoft.com/office/spreadsheetml/2009/9/main" objectType="Radio" firstButton="1" fmlaLink="Calc!$D$6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Radio" lockText="1" noThreeD="1"/>
</file>

<file path=xl/ctrlProps/ctrlProp5.xml><?xml version="1.0" encoding="utf-8"?>
<formControlPr xmlns="http://schemas.microsoft.com/office/spreadsheetml/2009/9/main" objectType="Radio" lockText="1" noThreeD="1"/>
</file>

<file path=xl/ctrlProps/ctrlProp6.xml><?xml version="1.0" encoding="utf-8"?>
<formControlPr xmlns="http://schemas.microsoft.com/office/spreadsheetml/2009/9/main" objectType="Radio" lockText="1" noThreeD="1"/>
</file>

<file path=xl/ctrlProps/ctrlProp7.xml><?xml version="1.0" encoding="utf-8"?>
<formControlPr xmlns="http://schemas.microsoft.com/office/spreadsheetml/2009/9/main" objectType="Drop" dropStyle="combo" dx="16" fmlaLink="Calc!$H$2" fmlaRange="Calc!$H$3:$H$4" noThreeD="1" val="0"/>
</file>

<file path=xl/ctrlProps/ctrlProp8.xml><?xml version="1.0" encoding="utf-8"?>
<formControlPr xmlns="http://schemas.microsoft.com/office/spreadsheetml/2009/9/main" objectType="Radio" checked="Checked" lockText="1" noThreeD="1"/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image" Target="../media/image6.emf"/><Relationship Id="rId18" Type="http://schemas.openxmlformats.org/officeDocument/2006/relationships/image" Target="../media/image11.emf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image" Target="../media/image5.emf"/><Relationship Id="rId17" Type="http://schemas.openxmlformats.org/officeDocument/2006/relationships/image" Target="../media/image10.emf"/><Relationship Id="rId2" Type="http://schemas.openxmlformats.org/officeDocument/2006/relationships/chart" Target="../charts/chart2.xml"/><Relationship Id="rId16" Type="http://schemas.openxmlformats.org/officeDocument/2006/relationships/image" Target="../media/image9.emf"/><Relationship Id="rId20" Type="http://schemas.openxmlformats.org/officeDocument/2006/relationships/image" Target="../media/image13.emf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image" Target="../media/image4.emf"/><Relationship Id="rId5" Type="http://schemas.openxmlformats.org/officeDocument/2006/relationships/chart" Target="../charts/chart5.xml"/><Relationship Id="rId15" Type="http://schemas.openxmlformats.org/officeDocument/2006/relationships/image" Target="../media/image8.emf"/><Relationship Id="rId10" Type="http://schemas.openxmlformats.org/officeDocument/2006/relationships/chart" Target="../charts/chart10.xml"/><Relationship Id="rId19" Type="http://schemas.openxmlformats.org/officeDocument/2006/relationships/image" Target="../media/image12.emf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image" Target="../media/image7.emf"/></Relationships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21.emf"/><Relationship Id="rId3" Type="http://schemas.openxmlformats.org/officeDocument/2006/relationships/image" Target="../media/image16.emf"/><Relationship Id="rId7" Type="http://schemas.openxmlformats.org/officeDocument/2006/relationships/image" Target="../media/image20.emf"/><Relationship Id="rId2" Type="http://schemas.openxmlformats.org/officeDocument/2006/relationships/image" Target="../media/image15.emf"/><Relationship Id="rId1" Type="http://schemas.openxmlformats.org/officeDocument/2006/relationships/image" Target="../media/image14.emf"/><Relationship Id="rId6" Type="http://schemas.openxmlformats.org/officeDocument/2006/relationships/image" Target="../media/image19.emf"/><Relationship Id="rId5" Type="http://schemas.openxmlformats.org/officeDocument/2006/relationships/image" Target="../media/image18.emf"/><Relationship Id="rId10" Type="http://schemas.openxmlformats.org/officeDocument/2006/relationships/image" Target="../media/image23.emf"/><Relationship Id="rId4" Type="http://schemas.openxmlformats.org/officeDocument/2006/relationships/image" Target="../media/image17.emf"/><Relationship Id="rId9" Type="http://schemas.openxmlformats.org/officeDocument/2006/relationships/image" Target="../media/image2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38100</xdr:colOff>
          <xdr:row>5</xdr:row>
          <xdr:rowOff>19050</xdr:rowOff>
        </xdr:from>
        <xdr:to>
          <xdr:col>17</xdr:col>
          <xdr:colOff>200025</xdr:colOff>
          <xdr:row>14</xdr:row>
          <xdr:rowOff>219075</xdr:rowOff>
        </xdr:to>
        <xdr:sp macro="" textlink="">
          <xdr:nvSpPr>
            <xdr:cNvPr id="4098" name="Scroll Bar 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476250</xdr:colOff>
          <xdr:row>3</xdr:row>
          <xdr:rowOff>257175</xdr:rowOff>
        </xdr:from>
        <xdr:to>
          <xdr:col>3</xdr:col>
          <xdr:colOff>723900</xdr:colOff>
          <xdr:row>4</xdr:row>
          <xdr:rowOff>171450</xdr:rowOff>
        </xdr:to>
        <xdr:sp macro="" textlink="">
          <xdr:nvSpPr>
            <xdr:cNvPr id="4099" name="Option Button 3" hidden="1">
              <a:extLst>
                <a:ext uri="{63B3BB69-23CF-44E3-9099-C40C66FF867C}">
                  <a14:compatExt spid="_x0000_s40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276225</xdr:colOff>
          <xdr:row>3</xdr:row>
          <xdr:rowOff>257175</xdr:rowOff>
        </xdr:from>
        <xdr:to>
          <xdr:col>4</xdr:col>
          <xdr:colOff>523875</xdr:colOff>
          <xdr:row>4</xdr:row>
          <xdr:rowOff>171450</xdr:rowOff>
        </xdr:to>
        <xdr:sp macro="" textlink="">
          <xdr:nvSpPr>
            <xdr:cNvPr id="4100" name="Option Button 4" hidden="1">
              <a:extLst>
                <a:ext uri="{63B3BB69-23CF-44E3-9099-C40C66FF867C}">
                  <a14:compatExt spid="_x0000_s41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400050</xdr:colOff>
          <xdr:row>3</xdr:row>
          <xdr:rowOff>257175</xdr:rowOff>
        </xdr:from>
        <xdr:to>
          <xdr:col>11</xdr:col>
          <xdr:colOff>28575</xdr:colOff>
          <xdr:row>4</xdr:row>
          <xdr:rowOff>171450</xdr:rowOff>
        </xdr:to>
        <xdr:sp macro="" textlink="">
          <xdr:nvSpPr>
            <xdr:cNvPr id="4101" name="Option Button 5" hidden="1">
              <a:extLst>
                <a:ext uri="{63B3BB69-23CF-44E3-9099-C40C66FF867C}">
                  <a14:compatExt spid="_x0000_s41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419100</xdr:colOff>
          <xdr:row>3</xdr:row>
          <xdr:rowOff>257175</xdr:rowOff>
        </xdr:from>
        <xdr:to>
          <xdr:col>13</xdr:col>
          <xdr:colOff>38100</xdr:colOff>
          <xdr:row>4</xdr:row>
          <xdr:rowOff>171450</xdr:rowOff>
        </xdr:to>
        <xdr:sp macro="" textlink="">
          <xdr:nvSpPr>
            <xdr:cNvPr id="4102" name="Option Button 6" hidden="1">
              <a:extLst>
                <a:ext uri="{63B3BB69-23CF-44E3-9099-C40C66FF867C}">
                  <a14:compatExt spid="_x0000_s41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419100</xdr:colOff>
          <xdr:row>3</xdr:row>
          <xdr:rowOff>257175</xdr:rowOff>
        </xdr:from>
        <xdr:to>
          <xdr:col>15</xdr:col>
          <xdr:colOff>47625</xdr:colOff>
          <xdr:row>4</xdr:row>
          <xdr:rowOff>171450</xdr:rowOff>
        </xdr:to>
        <xdr:sp macro="" textlink="">
          <xdr:nvSpPr>
            <xdr:cNvPr id="4103" name="Option Button 7" hidden="1">
              <a:extLst>
                <a:ext uri="{63B3BB69-23CF-44E3-9099-C40C66FF867C}">
                  <a14:compatExt spid="_x0000_s41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absolute">
    <xdr:from>
      <xdr:col>2</xdr:col>
      <xdr:colOff>15872</xdr:colOff>
      <xdr:row>1</xdr:row>
      <xdr:rowOff>28574</xdr:rowOff>
    </xdr:from>
    <xdr:to>
      <xdr:col>3</xdr:col>
      <xdr:colOff>1013221</xdr:colOff>
      <xdr:row>2</xdr:row>
      <xdr:rowOff>140842</xdr:rowOff>
    </xdr:to>
    <xdr:grpSp>
      <xdr:nvGrpSpPr>
        <xdr:cNvPr id="3" name="Group 2"/>
        <xdr:cNvGrpSpPr/>
      </xdr:nvGrpSpPr>
      <xdr:grpSpPr>
        <a:xfrm>
          <a:off x="227539" y="367241"/>
          <a:ext cx="1346599" cy="175768"/>
          <a:chOff x="200025" y="609600"/>
          <a:chExt cx="1349775" cy="180001"/>
        </a:xfrm>
        <a:solidFill>
          <a:srgbClr val="FFFF00"/>
        </a:solidFill>
      </xdr:grpSpPr>
      <xdr:sp macro="" textlink="">
        <xdr:nvSpPr>
          <xdr:cNvPr id="2" name="TextBox 1"/>
          <xdr:cNvSpPr txBox="1"/>
        </xdr:nvSpPr>
        <xdr:spPr>
          <a:xfrm>
            <a:off x="200025" y="609600"/>
            <a:ext cx="678825" cy="180000"/>
          </a:xfrm>
          <a:prstGeom prst="rect">
            <a:avLst/>
          </a:prstGeom>
          <a:grp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 anchorCtr="0"/>
          <a:lstStyle/>
          <a:p>
            <a:r>
              <a:rPr lang="en-IN" sz="1000"/>
              <a:t>Sort By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4104" name="Drop Down 8" hidden="1">
                <a:extLst>
                  <a:ext uri="{63B3BB69-23CF-44E3-9099-C40C66FF867C}">
                    <a14:compatExt spid="_x0000_s4104"/>
                  </a:ext>
                </a:extLst>
              </xdr:cNvPr>
              <xdr:cNvSpPr/>
            </xdr:nvSpPr>
            <xdr:spPr>
              <a:xfrm>
                <a:off x="685799" y="609601"/>
                <a:ext cx="864001" cy="180000"/>
              </a:xfrm>
              <a:prstGeom prst="rect">
                <a:avLst/>
              </a:prstGeom>
            </xdr:spPr>
          </xdr:sp>
        </mc:Choice>
        <mc:Fallback/>
      </mc:AlternateContent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142875</xdr:colOff>
          <xdr:row>3</xdr:row>
          <xdr:rowOff>247650</xdr:rowOff>
        </xdr:from>
        <xdr:to>
          <xdr:col>6</xdr:col>
          <xdr:colOff>400050</xdr:colOff>
          <xdr:row>4</xdr:row>
          <xdr:rowOff>161925</xdr:rowOff>
        </xdr:to>
        <xdr:sp macro="" textlink="">
          <xdr:nvSpPr>
            <xdr:cNvPr id="4105" name="Option Button 9" hidden="1">
              <a:extLst>
                <a:ext uri="{63B3BB69-23CF-44E3-9099-C40C66FF867C}">
                  <a14:compatExt spid="_x0000_s41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24</xdr:col>
      <xdr:colOff>21168</xdr:colOff>
      <xdr:row>44</xdr:row>
      <xdr:rowOff>26454</xdr:rowOff>
    </xdr:from>
    <xdr:to>
      <xdr:col>26</xdr:col>
      <xdr:colOff>582083</xdr:colOff>
      <xdr:row>51</xdr:row>
      <xdr:rowOff>126999</xdr:rowOff>
    </xdr:to>
    <xdr:graphicFrame macro="">
      <xdr:nvGraphicFramePr>
        <xdr:cNvPr id="18" name="Chart 1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63501</xdr:colOff>
      <xdr:row>21</xdr:row>
      <xdr:rowOff>96301</xdr:rowOff>
    </xdr:from>
    <xdr:to>
      <xdr:col>3</xdr:col>
      <xdr:colOff>1439333</xdr:colOff>
      <xdr:row>29</xdr:row>
      <xdr:rowOff>1055</xdr:rowOff>
    </xdr:to>
    <xdr:grpSp>
      <xdr:nvGrpSpPr>
        <xdr:cNvPr id="41" name="Group 40"/>
        <xdr:cNvGrpSpPr/>
      </xdr:nvGrpSpPr>
      <xdr:grpSpPr>
        <a:xfrm>
          <a:off x="275168" y="4287301"/>
          <a:ext cx="1725082" cy="1090087"/>
          <a:chOff x="275168" y="4065055"/>
          <a:chExt cx="1725082" cy="1099342"/>
        </a:xfrm>
      </xdr:grpSpPr>
      <xdr:grpSp>
        <xdr:nvGrpSpPr>
          <xdr:cNvPr id="39" name="Group 38"/>
          <xdr:cNvGrpSpPr/>
        </xdr:nvGrpSpPr>
        <xdr:grpSpPr>
          <a:xfrm>
            <a:off x="285738" y="4254502"/>
            <a:ext cx="1714512" cy="909895"/>
            <a:chOff x="285738" y="4254502"/>
            <a:chExt cx="1714512" cy="909895"/>
          </a:xfrm>
        </xdr:grpSpPr>
        <xdr:grpSp>
          <xdr:nvGrpSpPr>
            <xdr:cNvPr id="22" name="Group 21"/>
            <xdr:cNvGrpSpPr/>
          </xdr:nvGrpSpPr>
          <xdr:grpSpPr>
            <a:xfrm>
              <a:off x="285738" y="4953007"/>
              <a:ext cx="216000" cy="137585"/>
              <a:chOff x="10403405" y="3947584"/>
              <a:chExt cx="216000" cy="137585"/>
            </a:xfrm>
          </xdr:grpSpPr>
          <xdr:sp macro="" textlink="">
            <xdr:nvSpPr>
              <xdr:cNvPr id="19" name="Down Arrow 18"/>
              <xdr:cNvSpPr/>
            </xdr:nvSpPr>
            <xdr:spPr>
              <a:xfrm>
                <a:off x="10466917" y="3947584"/>
                <a:ext cx="95250" cy="127000"/>
              </a:xfrm>
              <a:prstGeom prst="downArrow">
                <a:avLst/>
              </a:prstGeom>
              <a:solidFill>
                <a:schemeClr val="accent5">
                  <a:lumMod val="75000"/>
                </a:schemeClr>
              </a:solidFill>
              <a:ln>
                <a:solidFill>
                  <a:schemeClr val="accent5">
                    <a:lumMod val="75000"/>
                  </a:schemeClr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en-IN" sz="1050"/>
              </a:p>
            </xdr:txBody>
          </xdr:sp>
          <xdr:cxnSp macro="">
            <xdr:nvCxnSpPr>
              <xdr:cNvPr id="21" name="Straight Connector 20"/>
              <xdr:cNvCxnSpPr/>
            </xdr:nvCxnSpPr>
            <xdr:spPr>
              <a:xfrm>
                <a:off x="10403405" y="4085169"/>
                <a:ext cx="216000" cy="0"/>
              </a:xfrm>
              <a:prstGeom prst="line">
                <a:avLst/>
              </a:prstGeom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  <xdr:sp macro="" textlink="">
          <xdr:nvSpPr>
            <xdr:cNvPr id="23" name="Rounded Rectangle 22"/>
            <xdr:cNvSpPr/>
          </xdr:nvSpPr>
          <xdr:spPr>
            <a:xfrm>
              <a:off x="338667" y="4254502"/>
              <a:ext cx="144000" cy="252000"/>
            </a:xfrm>
            <a:prstGeom prst="roundRect">
              <a:avLst/>
            </a:prstGeom>
            <a:solidFill>
              <a:schemeClr val="accent2">
                <a:lumMod val="20000"/>
                <a:lumOff val="80000"/>
              </a:schemeClr>
            </a:solidFill>
            <a:ln>
              <a:solidFill>
                <a:schemeClr val="accent2">
                  <a:lumMod val="20000"/>
                  <a:lumOff val="80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IN" sz="1050"/>
            </a:p>
          </xdr:txBody>
        </xdr:sp>
        <xdr:cxnSp macro="">
          <xdr:nvCxnSpPr>
            <xdr:cNvPr id="36" name="Straight Arrow Connector 35"/>
            <xdr:cNvCxnSpPr/>
          </xdr:nvCxnSpPr>
          <xdr:spPr>
            <a:xfrm>
              <a:off x="285750" y="4624918"/>
              <a:ext cx="243417" cy="0"/>
            </a:xfrm>
            <a:prstGeom prst="straightConnector1">
              <a:avLst/>
            </a:prstGeom>
            <a:ln>
              <a:solidFill>
                <a:schemeClr val="tx1"/>
              </a:solidFill>
              <a:headEnd type="triangle"/>
              <a:tailEnd type="triangle"/>
            </a:ln>
          </xdr:spPr>
          <xdr:style>
            <a:lnRef idx="2">
              <a:schemeClr val="accent1"/>
            </a:lnRef>
            <a:fillRef idx="0">
              <a:schemeClr val="accent1"/>
            </a:fillRef>
            <a:effectRef idx="1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37" name="Oval 36"/>
            <xdr:cNvSpPr/>
          </xdr:nvSpPr>
          <xdr:spPr>
            <a:xfrm>
              <a:off x="359833" y="4773086"/>
              <a:ext cx="84666" cy="84668"/>
            </a:xfrm>
            <a:prstGeom prst="ellipse">
              <a:avLst/>
            </a:prstGeom>
            <a:solidFill>
              <a:srgbClr val="FF0000"/>
            </a:solidFill>
            <a:ln w="19050">
              <a:solidFill>
                <a:srgbClr val="FF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IN" sz="1050"/>
            </a:p>
          </xdr:txBody>
        </xdr:sp>
        <xdr:sp macro="" textlink="">
          <xdr:nvSpPr>
            <xdr:cNvPr id="38" name="TextBox 37"/>
            <xdr:cNvSpPr txBox="1"/>
          </xdr:nvSpPr>
          <xdr:spPr>
            <a:xfrm>
              <a:off x="444500" y="4276451"/>
              <a:ext cx="1555750" cy="887946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en-IN" sz="1000"/>
                <a:t>Base Value</a:t>
              </a:r>
            </a:p>
            <a:p>
              <a:endParaRPr lang="en-IN" sz="100"/>
            </a:p>
            <a:p>
              <a:endParaRPr lang="en-IN" sz="100"/>
            </a:p>
            <a:p>
              <a:endParaRPr lang="en-IN" sz="100"/>
            </a:p>
            <a:p>
              <a:endParaRPr lang="en-IN" sz="100"/>
            </a:p>
            <a:p>
              <a:r>
                <a:rPr lang="en-IN" sz="1000"/>
                <a:t>Curresponding Month</a:t>
              </a:r>
            </a:p>
            <a:p>
              <a:endParaRPr lang="en-IN" sz="100"/>
            </a:p>
            <a:p>
              <a:endParaRPr lang="en-IN" sz="100"/>
            </a:p>
            <a:p>
              <a:r>
                <a:rPr lang="en-IN" sz="1000"/>
                <a:t>Current Month</a:t>
              </a:r>
            </a:p>
            <a:p>
              <a:pPr marL="0" marR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endParaRPr lang="en-IN" sz="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endParaRPr>
            </a:p>
            <a:p>
              <a:pPr marL="0" marR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endParaRPr lang="en-IN" sz="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endParaRPr>
            </a:p>
            <a:p>
              <a:pPr marL="0" marR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endParaRPr lang="en-IN" sz="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endParaRPr>
            </a:p>
            <a:p>
              <a:pPr marL="0" marR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IN" sz="100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Proporationate Target</a:t>
              </a:r>
              <a:endParaRPr lang="en-IN" sz="1000">
                <a:effectLst/>
              </a:endParaRPr>
            </a:p>
          </xdr:txBody>
        </xdr:sp>
      </xdr:grpSp>
      <xdr:sp macro="" textlink="">
        <xdr:nvSpPr>
          <xdr:cNvPr id="40" name="TextBox 39"/>
          <xdr:cNvSpPr txBox="1"/>
        </xdr:nvSpPr>
        <xdr:spPr>
          <a:xfrm>
            <a:off x="275168" y="4065055"/>
            <a:ext cx="1449917" cy="1587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 anchorCtr="0"/>
          <a:lstStyle/>
          <a:p>
            <a:r>
              <a:rPr lang="en-IN" sz="1050" b="1"/>
              <a:t>Legends in Chart</a:t>
            </a:r>
          </a:p>
        </xdr:txBody>
      </xdr:sp>
    </xdr:grpSp>
    <xdr:clientData/>
  </xdr:twoCellAnchor>
  <xdr:twoCellAnchor>
    <xdr:from>
      <xdr:col>29</xdr:col>
      <xdr:colOff>21168</xdr:colOff>
      <xdr:row>44</xdr:row>
      <xdr:rowOff>26454</xdr:rowOff>
    </xdr:from>
    <xdr:to>
      <xdr:col>31</xdr:col>
      <xdr:colOff>582083</xdr:colOff>
      <xdr:row>51</xdr:row>
      <xdr:rowOff>126999</xdr:rowOff>
    </xdr:to>
    <xdr:graphicFrame macro="">
      <xdr:nvGraphicFramePr>
        <xdr:cNvPr id="52" name="Chart 5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34</xdr:col>
      <xdr:colOff>21168</xdr:colOff>
      <xdr:row>44</xdr:row>
      <xdr:rowOff>26454</xdr:rowOff>
    </xdr:from>
    <xdr:to>
      <xdr:col>36</xdr:col>
      <xdr:colOff>582083</xdr:colOff>
      <xdr:row>51</xdr:row>
      <xdr:rowOff>126999</xdr:rowOff>
    </xdr:to>
    <xdr:graphicFrame macro="">
      <xdr:nvGraphicFramePr>
        <xdr:cNvPr id="53" name="Chart 5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39</xdr:col>
      <xdr:colOff>21168</xdr:colOff>
      <xdr:row>44</xdr:row>
      <xdr:rowOff>26454</xdr:rowOff>
    </xdr:from>
    <xdr:to>
      <xdr:col>41</xdr:col>
      <xdr:colOff>582083</xdr:colOff>
      <xdr:row>51</xdr:row>
      <xdr:rowOff>126999</xdr:rowOff>
    </xdr:to>
    <xdr:graphicFrame macro="">
      <xdr:nvGraphicFramePr>
        <xdr:cNvPr id="54" name="Chart 5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44</xdr:col>
      <xdr:colOff>21168</xdr:colOff>
      <xdr:row>44</xdr:row>
      <xdr:rowOff>26454</xdr:rowOff>
    </xdr:from>
    <xdr:to>
      <xdr:col>46</xdr:col>
      <xdr:colOff>582083</xdr:colOff>
      <xdr:row>51</xdr:row>
      <xdr:rowOff>126999</xdr:rowOff>
    </xdr:to>
    <xdr:graphicFrame macro="">
      <xdr:nvGraphicFramePr>
        <xdr:cNvPr id="61" name="Chart 6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49</xdr:col>
      <xdr:colOff>21168</xdr:colOff>
      <xdr:row>44</xdr:row>
      <xdr:rowOff>26454</xdr:rowOff>
    </xdr:from>
    <xdr:to>
      <xdr:col>51</xdr:col>
      <xdr:colOff>582083</xdr:colOff>
      <xdr:row>51</xdr:row>
      <xdr:rowOff>126999</xdr:rowOff>
    </xdr:to>
    <xdr:graphicFrame macro="">
      <xdr:nvGraphicFramePr>
        <xdr:cNvPr id="62" name="Chart 6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54</xdr:col>
      <xdr:colOff>21168</xdr:colOff>
      <xdr:row>44</xdr:row>
      <xdr:rowOff>26454</xdr:rowOff>
    </xdr:from>
    <xdr:to>
      <xdr:col>56</xdr:col>
      <xdr:colOff>582083</xdr:colOff>
      <xdr:row>51</xdr:row>
      <xdr:rowOff>126999</xdr:rowOff>
    </xdr:to>
    <xdr:graphicFrame macro="">
      <xdr:nvGraphicFramePr>
        <xdr:cNvPr id="63" name="Chart 6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59</xdr:col>
      <xdr:colOff>21168</xdr:colOff>
      <xdr:row>44</xdr:row>
      <xdr:rowOff>26454</xdr:rowOff>
    </xdr:from>
    <xdr:to>
      <xdr:col>61</xdr:col>
      <xdr:colOff>582083</xdr:colOff>
      <xdr:row>51</xdr:row>
      <xdr:rowOff>126999</xdr:rowOff>
    </xdr:to>
    <xdr:graphicFrame macro="">
      <xdr:nvGraphicFramePr>
        <xdr:cNvPr id="64" name="Chart 6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64</xdr:col>
      <xdr:colOff>21168</xdr:colOff>
      <xdr:row>44</xdr:row>
      <xdr:rowOff>26454</xdr:rowOff>
    </xdr:from>
    <xdr:to>
      <xdr:col>66</xdr:col>
      <xdr:colOff>582083</xdr:colOff>
      <xdr:row>51</xdr:row>
      <xdr:rowOff>126999</xdr:rowOff>
    </xdr:to>
    <xdr:graphicFrame macro="">
      <xdr:nvGraphicFramePr>
        <xdr:cNvPr id="65" name="Chart 6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69</xdr:col>
      <xdr:colOff>21168</xdr:colOff>
      <xdr:row>44</xdr:row>
      <xdr:rowOff>26454</xdr:rowOff>
    </xdr:from>
    <xdr:to>
      <xdr:col>71</xdr:col>
      <xdr:colOff>582083</xdr:colOff>
      <xdr:row>51</xdr:row>
      <xdr:rowOff>126999</xdr:rowOff>
    </xdr:to>
    <xdr:graphicFrame macro="">
      <xdr:nvGraphicFramePr>
        <xdr:cNvPr id="66" name="Chart 6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3</xdr:col>
      <xdr:colOff>1555750</xdr:colOff>
      <xdr:row>16</xdr:row>
      <xdr:rowOff>71967</xdr:rowOff>
    </xdr:from>
    <xdr:to>
      <xdr:col>15</xdr:col>
      <xdr:colOff>319617</xdr:colOff>
      <xdr:row>28</xdr:row>
      <xdr:rowOff>65618</xdr:rowOff>
    </xdr:to>
    <xdr:grpSp>
      <xdr:nvGrpSpPr>
        <xdr:cNvPr id="44" name="Group 43"/>
        <xdr:cNvGrpSpPr/>
      </xdr:nvGrpSpPr>
      <xdr:grpSpPr>
        <a:xfrm>
          <a:off x="2116667" y="3522134"/>
          <a:ext cx="7442200" cy="1771651"/>
          <a:chOff x="2116667" y="3522134"/>
          <a:chExt cx="7442200" cy="1771651"/>
        </a:xfrm>
        <a:noFill/>
      </xdr:grpSpPr>
      <xdr:sp macro="" textlink="">
        <xdr:nvSpPr>
          <xdr:cNvPr id="26" name="Rounded Rectangle 25"/>
          <xdr:cNvSpPr/>
        </xdr:nvSpPr>
        <xdr:spPr>
          <a:xfrm>
            <a:off x="3613150" y="3528484"/>
            <a:ext cx="1449917" cy="888999"/>
          </a:xfrm>
          <a:prstGeom prst="roundRect">
            <a:avLst>
              <a:gd name="adj" fmla="val 6344"/>
            </a:avLst>
          </a:prstGeom>
          <a:grpFill/>
          <a:ln>
            <a:solidFill>
              <a:schemeClr val="tx2">
                <a:lumMod val="40000"/>
                <a:lumOff val="6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marL="0" indent="0" algn="l"/>
            <a:endParaRPr lang="en-IN" sz="1100">
              <a:solidFill>
                <a:schemeClr val="lt1"/>
              </a:solidFill>
              <a:latin typeface="+mn-lt"/>
              <a:ea typeface="+mn-ea"/>
              <a:cs typeface="+mn-cs"/>
            </a:endParaRPr>
          </a:p>
        </xdr:txBody>
      </xdr:sp>
      <xdr:sp macro="" textlink="test">
        <xdr:nvSpPr>
          <xdr:cNvPr id="27" name="Rounded Rectangle 26"/>
          <xdr:cNvSpPr/>
        </xdr:nvSpPr>
        <xdr:spPr>
          <a:xfrm>
            <a:off x="5099050" y="3532717"/>
            <a:ext cx="1449917" cy="888999"/>
          </a:xfrm>
          <a:prstGeom prst="roundRect">
            <a:avLst>
              <a:gd name="adj" fmla="val 6344"/>
            </a:avLst>
          </a:prstGeom>
          <a:grpFill/>
          <a:ln>
            <a:solidFill>
              <a:schemeClr val="tx2">
                <a:lumMod val="40000"/>
                <a:lumOff val="6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marL="0" indent="0" algn="l"/>
            <a:fld id="{01CFD4FD-DF88-4279-A674-1780845C3560}" type="TxLink">
              <a:rPr lang="en-IN" sz="1100">
                <a:solidFill>
                  <a:schemeClr val="lt1"/>
                </a:solidFill>
                <a:latin typeface="+mn-lt"/>
                <a:ea typeface="+mn-ea"/>
                <a:cs typeface="+mn-cs"/>
              </a:rPr>
              <a:pPr marL="0" indent="0" algn="l"/>
              <a:t> </a:t>
            </a:fld>
            <a:endParaRPr lang="en-IN" sz="1100">
              <a:solidFill>
                <a:schemeClr val="lt1"/>
              </a:solidFill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28" name="Rounded Rectangle 27"/>
          <xdr:cNvSpPr/>
        </xdr:nvSpPr>
        <xdr:spPr>
          <a:xfrm>
            <a:off x="6608234" y="3528483"/>
            <a:ext cx="1449917" cy="888999"/>
          </a:xfrm>
          <a:prstGeom prst="roundRect">
            <a:avLst>
              <a:gd name="adj" fmla="val 6344"/>
            </a:avLst>
          </a:prstGeom>
          <a:grpFill/>
          <a:ln>
            <a:solidFill>
              <a:schemeClr val="tx2">
                <a:lumMod val="40000"/>
                <a:lumOff val="6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marL="0" indent="0" algn="l"/>
            <a:endParaRPr lang="en-IN" sz="1100">
              <a:solidFill>
                <a:schemeClr val="lt1"/>
              </a:solidFill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29" name="Rounded Rectangle 28"/>
          <xdr:cNvSpPr/>
        </xdr:nvSpPr>
        <xdr:spPr>
          <a:xfrm>
            <a:off x="8104717" y="3522134"/>
            <a:ext cx="1449917" cy="888999"/>
          </a:xfrm>
          <a:prstGeom prst="roundRect">
            <a:avLst>
              <a:gd name="adj" fmla="val 6344"/>
            </a:avLst>
          </a:prstGeom>
          <a:grpFill/>
          <a:ln>
            <a:solidFill>
              <a:schemeClr val="tx2">
                <a:lumMod val="40000"/>
                <a:lumOff val="6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marL="0" indent="0" algn="l"/>
            <a:endParaRPr lang="en-IN" sz="1100">
              <a:solidFill>
                <a:schemeClr val="lt1"/>
              </a:solidFill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31" name="Rounded Rectangle 30"/>
          <xdr:cNvSpPr/>
        </xdr:nvSpPr>
        <xdr:spPr>
          <a:xfrm>
            <a:off x="2120900" y="4466168"/>
            <a:ext cx="1449917" cy="819150"/>
          </a:xfrm>
          <a:prstGeom prst="roundRect">
            <a:avLst>
              <a:gd name="adj" fmla="val 6344"/>
            </a:avLst>
          </a:prstGeom>
          <a:grpFill/>
          <a:ln>
            <a:solidFill>
              <a:schemeClr val="tx2">
                <a:lumMod val="40000"/>
                <a:lumOff val="6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marL="0" indent="0" algn="l"/>
            <a:endParaRPr lang="en-IN" sz="1100">
              <a:solidFill>
                <a:schemeClr val="lt1"/>
              </a:solidFill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32" name="Rounded Rectangle 31"/>
          <xdr:cNvSpPr/>
        </xdr:nvSpPr>
        <xdr:spPr>
          <a:xfrm>
            <a:off x="3606800" y="4470402"/>
            <a:ext cx="1449917" cy="819150"/>
          </a:xfrm>
          <a:prstGeom prst="roundRect">
            <a:avLst>
              <a:gd name="adj" fmla="val 6344"/>
            </a:avLst>
          </a:prstGeom>
          <a:grpFill/>
          <a:ln>
            <a:solidFill>
              <a:schemeClr val="tx2">
                <a:lumMod val="40000"/>
                <a:lumOff val="6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marL="0" indent="0" algn="l"/>
            <a:endParaRPr lang="en-IN" sz="1100">
              <a:solidFill>
                <a:schemeClr val="lt1"/>
              </a:solidFill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33" name="Rounded Rectangle 32"/>
          <xdr:cNvSpPr/>
        </xdr:nvSpPr>
        <xdr:spPr>
          <a:xfrm>
            <a:off x="5103283" y="4474635"/>
            <a:ext cx="1449917" cy="819150"/>
          </a:xfrm>
          <a:prstGeom prst="roundRect">
            <a:avLst>
              <a:gd name="adj" fmla="val 6344"/>
            </a:avLst>
          </a:prstGeom>
          <a:grpFill/>
          <a:ln>
            <a:solidFill>
              <a:schemeClr val="tx2">
                <a:lumMod val="40000"/>
                <a:lumOff val="6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marL="0" indent="0" algn="l"/>
            <a:endParaRPr lang="en-IN" sz="1100">
              <a:solidFill>
                <a:schemeClr val="lt1"/>
              </a:solidFill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34" name="Rounded Rectangle 33"/>
          <xdr:cNvSpPr/>
        </xdr:nvSpPr>
        <xdr:spPr>
          <a:xfrm>
            <a:off x="6601884" y="4470401"/>
            <a:ext cx="1449917" cy="819150"/>
          </a:xfrm>
          <a:prstGeom prst="roundRect">
            <a:avLst>
              <a:gd name="adj" fmla="val 6344"/>
            </a:avLst>
          </a:prstGeom>
          <a:grpFill/>
          <a:ln>
            <a:solidFill>
              <a:schemeClr val="tx2">
                <a:lumMod val="40000"/>
                <a:lumOff val="6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marL="0" indent="0" algn="l"/>
            <a:endParaRPr lang="en-IN" sz="1100">
              <a:solidFill>
                <a:schemeClr val="lt1"/>
              </a:solidFill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35" name="Rounded Rectangle 34"/>
          <xdr:cNvSpPr/>
        </xdr:nvSpPr>
        <xdr:spPr>
          <a:xfrm>
            <a:off x="8108950" y="4474635"/>
            <a:ext cx="1449917" cy="819150"/>
          </a:xfrm>
          <a:prstGeom prst="roundRect">
            <a:avLst>
              <a:gd name="adj" fmla="val 6344"/>
            </a:avLst>
          </a:prstGeom>
          <a:grpFill/>
          <a:ln>
            <a:solidFill>
              <a:schemeClr val="tx2">
                <a:lumMod val="40000"/>
                <a:lumOff val="6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marL="0" indent="0" algn="l"/>
            <a:endParaRPr lang="en-IN" sz="1100">
              <a:solidFill>
                <a:schemeClr val="lt1"/>
              </a:solidFill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17" name="Rounded Rectangle 16"/>
          <xdr:cNvSpPr/>
        </xdr:nvSpPr>
        <xdr:spPr>
          <a:xfrm>
            <a:off x="2116667" y="3524250"/>
            <a:ext cx="1449917" cy="888999"/>
          </a:xfrm>
          <a:prstGeom prst="roundRect">
            <a:avLst>
              <a:gd name="adj" fmla="val 6344"/>
            </a:avLst>
          </a:prstGeom>
          <a:grpFill/>
          <a:ln>
            <a:solidFill>
              <a:schemeClr val="tx2">
                <a:lumMod val="40000"/>
                <a:lumOff val="6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r>
              <a:rPr lang="en-US"/>
              <a:t> </a:t>
            </a:r>
          </a:p>
        </xdr:txBody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1587491</xdr:colOff>
          <xdr:row>17</xdr:row>
          <xdr:rowOff>42333</xdr:rowOff>
        </xdr:from>
        <xdr:to>
          <xdr:col>4</xdr:col>
          <xdr:colOff>433916</xdr:colOff>
          <xdr:row>22</xdr:row>
          <xdr:rowOff>57499</xdr:rowOff>
        </xdr:to>
        <xdr:pic>
          <xdr:nvPicPr>
            <xdr:cNvPr id="73" name="Picture 72"/>
            <xdr:cNvPicPr>
              <a:picLocks noChangeAspect="1" noChangeArrowheads="1"/>
              <a:extLst>
                <a:ext uri="{84589F7E-364E-4C9E-8A38-B11213B215E9}">
                  <a14:cameraTool cellRange="$Y$45:$AA$52" spid="_x0000_s4210"/>
                </a:ext>
              </a:extLst>
            </xdr:cNvPicPr>
          </xdr:nvPicPr>
          <xdr:blipFill>
            <a:blip xmlns:r="http://schemas.openxmlformats.org/officeDocument/2006/relationships" r:embed="rId11"/>
            <a:srcRect/>
            <a:stretch>
              <a:fillRect/>
            </a:stretch>
          </xdr:blipFill>
          <xdr:spPr bwMode="auto">
            <a:xfrm>
              <a:off x="2148408" y="3640666"/>
              <a:ext cx="1418175" cy="75600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508000</xdr:colOff>
          <xdr:row>17</xdr:row>
          <xdr:rowOff>42335</xdr:rowOff>
        </xdr:from>
        <xdr:to>
          <xdr:col>7</xdr:col>
          <xdr:colOff>105833</xdr:colOff>
          <xdr:row>22</xdr:row>
          <xdr:rowOff>67101</xdr:rowOff>
        </xdr:to>
        <xdr:pic>
          <xdr:nvPicPr>
            <xdr:cNvPr id="75" name="Picture 74"/>
            <xdr:cNvPicPr>
              <a:picLocks noChangeAspect="1" noChangeArrowheads="1"/>
              <a:extLst>
                <a:ext uri="{84589F7E-364E-4C9E-8A38-B11213B215E9}">
                  <a14:cameraTool cellRange="$AD$45:$AF$52" spid="_x0000_s4211"/>
                </a:ext>
              </a:extLst>
            </xdr:cNvPicPr>
          </xdr:nvPicPr>
          <xdr:blipFill>
            <a:blip xmlns:r="http://schemas.openxmlformats.org/officeDocument/2006/relationships" r:embed="rId12"/>
            <a:srcRect/>
            <a:stretch>
              <a:fillRect/>
            </a:stretch>
          </xdr:blipFill>
          <xdr:spPr bwMode="auto">
            <a:xfrm>
              <a:off x="3640667" y="3640668"/>
              <a:ext cx="1418166" cy="76560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174625</xdr:colOff>
          <xdr:row>17</xdr:row>
          <xdr:rowOff>42334</xdr:rowOff>
        </xdr:from>
        <xdr:to>
          <xdr:col>9</xdr:col>
          <xdr:colOff>497415</xdr:colOff>
          <xdr:row>22</xdr:row>
          <xdr:rowOff>63761</xdr:rowOff>
        </xdr:to>
        <xdr:pic>
          <xdr:nvPicPr>
            <xdr:cNvPr id="77" name="Picture 76"/>
            <xdr:cNvPicPr>
              <a:picLocks noChangeAspect="1" noChangeArrowheads="1"/>
              <a:extLst>
                <a:ext uri="{84589F7E-364E-4C9E-8A38-B11213B215E9}">
                  <a14:cameraTool cellRange="$AI$45:$AK$52" spid="_x0000_s4212"/>
                </a:ext>
              </a:extLst>
            </xdr:cNvPicPr>
          </xdr:nvPicPr>
          <xdr:blipFill>
            <a:blip xmlns:r="http://schemas.openxmlformats.org/officeDocument/2006/relationships" r:embed="rId13"/>
            <a:srcRect/>
            <a:stretch>
              <a:fillRect/>
            </a:stretch>
          </xdr:blipFill>
          <xdr:spPr bwMode="auto">
            <a:xfrm>
              <a:off x="5127625" y="3640667"/>
              <a:ext cx="1423457" cy="762261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26448</xdr:colOff>
          <xdr:row>17</xdr:row>
          <xdr:rowOff>31750</xdr:rowOff>
        </xdr:from>
        <xdr:to>
          <xdr:col>12</xdr:col>
          <xdr:colOff>455083</xdr:colOff>
          <xdr:row>22</xdr:row>
          <xdr:rowOff>63977</xdr:rowOff>
        </xdr:to>
        <xdr:pic>
          <xdr:nvPicPr>
            <xdr:cNvPr id="79" name="Picture 78"/>
            <xdr:cNvPicPr>
              <a:picLocks noChangeAspect="1" noChangeArrowheads="1"/>
              <a:extLst>
                <a:ext uri="{84589F7E-364E-4C9E-8A38-B11213B215E9}">
                  <a14:cameraTool cellRange="$AN$45:$AP$52" spid="_x0000_s4213"/>
                </a:ext>
              </a:extLst>
            </xdr:cNvPicPr>
          </xdr:nvPicPr>
          <xdr:blipFill>
            <a:blip xmlns:r="http://schemas.openxmlformats.org/officeDocument/2006/relationships" r:embed="rId14"/>
            <a:srcRect/>
            <a:stretch>
              <a:fillRect/>
            </a:stretch>
          </xdr:blipFill>
          <xdr:spPr bwMode="auto">
            <a:xfrm>
              <a:off x="6630448" y="3630083"/>
              <a:ext cx="1434052" cy="773061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523867</xdr:colOff>
          <xdr:row>17</xdr:row>
          <xdr:rowOff>31750</xdr:rowOff>
        </xdr:from>
        <xdr:to>
          <xdr:col>15</xdr:col>
          <xdr:colOff>317500</xdr:colOff>
          <xdr:row>22</xdr:row>
          <xdr:rowOff>64816</xdr:rowOff>
        </xdr:to>
        <xdr:pic>
          <xdr:nvPicPr>
            <xdr:cNvPr id="81" name="Picture 80"/>
            <xdr:cNvPicPr>
              <a:picLocks noChangeAspect="1" noChangeArrowheads="1"/>
              <a:extLst>
                <a:ext uri="{84589F7E-364E-4C9E-8A38-B11213B215E9}">
                  <a14:cameraTool cellRange="$AS$45:$AU$52" spid="_x0000_s4214"/>
                </a:ext>
              </a:extLst>
            </xdr:cNvPicPr>
          </xdr:nvPicPr>
          <xdr:blipFill>
            <a:blip xmlns:r="http://schemas.openxmlformats.org/officeDocument/2006/relationships" r:embed="rId15"/>
            <a:srcRect/>
            <a:stretch>
              <a:fillRect/>
            </a:stretch>
          </xdr:blipFill>
          <xdr:spPr bwMode="auto">
            <a:xfrm>
              <a:off x="8133284" y="3630083"/>
              <a:ext cx="1423466" cy="77390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1587500</xdr:colOff>
          <xdr:row>23</xdr:row>
          <xdr:rowOff>84667</xdr:rowOff>
        </xdr:from>
        <xdr:to>
          <xdr:col>4</xdr:col>
          <xdr:colOff>412749</xdr:colOff>
          <xdr:row>28</xdr:row>
          <xdr:rowOff>31490</xdr:rowOff>
        </xdr:to>
        <xdr:pic>
          <xdr:nvPicPr>
            <xdr:cNvPr id="83" name="Picture 82"/>
            <xdr:cNvPicPr>
              <a:picLocks noChangeAspect="1" noChangeArrowheads="1"/>
              <a:extLst>
                <a:ext uri="{84589F7E-364E-4C9E-8A38-B11213B215E9}">
                  <a14:cameraTool cellRange="$AX$45:$AZ$52" spid="_x0000_s4215"/>
                </a:ext>
              </a:extLst>
            </xdr:cNvPicPr>
          </xdr:nvPicPr>
          <xdr:blipFill>
            <a:blip xmlns:r="http://schemas.openxmlformats.org/officeDocument/2006/relationships" r:embed="rId16"/>
            <a:srcRect/>
            <a:stretch>
              <a:fillRect/>
            </a:stretch>
          </xdr:blipFill>
          <xdr:spPr bwMode="auto">
            <a:xfrm>
              <a:off x="2148417" y="4572000"/>
              <a:ext cx="1396999" cy="687657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507994</xdr:colOff>
          <xdr:row>23</xdr:row>
          <xdr:rowOff>84667</xdr:rowOff>
        </xdr:from>
        <xdr:to>
          <xdr:col>7</xdr:col>
          <xdr:colOff>116417</xdr:colOff>
          <xdr:row>28</xdr:row>
          <xdr:rowOff>34418</xdr:rowOff>
        </xdr:to>
        <xdr:pic>
          <xdr:nvPicPr>
            <xdr:cNvPr id="85" name="Picture 84"/>
            <xdr:cNvPicPr>
              <a:picLocks noChangeAspect="1" noChangeArrowheads="1"/>
              <a:extLst>
                <a:ext uri="{84589F7E-364E-4C9E-8A38-B11213B215E9}">
                  <a14:cameraTool cellRange="$BC$45:$BE$52" spid="_x0000_s4216"/>
                </a:ext>
              </a:extLst>
            </xdr:cNvPicPr>
          </xdr:nvPicPr>
          <xdr:blipFill>
            <a:blip xmlns:r="http://schemas.openxmlformats.org/officeDocument/2006/relationships" r:embed="rId17"/>
            <a:srcRect/>
            <a:stretch>
              <a:fillRect/>
            </a:stretch>
          </xdr:blipFill>
          <xdr:spPr bwMode="auto">
            <a:xfrm>
              <a:off x="3640661" y="4572000"/>
              <a:ext cx="1428756" cy="69058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179918</xdr:colOff>
          <xdr:row>23</xdr:row>
          <xdr:rowOff>63500</xdr:rowOff>
        </xdr:from>
        <xdr:to>
          <xdr:col>9</xdr:col>
          <xdr:colOff>486833</xdr:colOff>
          <xdr:row>28</xdr:row>
          <xdr:rowOff>37151</xdr:rowOff>
        </xdr:to>
        <xdr:pic>
          <xdr:nvPicPr>
            <xdr:cNvPr id="87" name="Picture 86"/>
            <xdr:cNvPicPr>
              <a:picLocks noChangeAspect="1" noChangeArrowheads="1"/>
              <a:extLst>
                <a:ext uri="{84589F7E-364E-4C9E-8A38-B11213B215E9}">
                  <a14:cameraTool cellRange="$BH$45:$BJ$52" spid="_x0000_s4217"/>
                </a:ext>
              </a:extLst>
            </xdr:cNvPicPr>
          </xdr:nvPicPr>
          <xdr:blipFill>
            <a:blip xmlns:r="http://schemas.openxmlformats.org/officeDocument/2006/relationships" r:embed="rId18"/>
            <a:srcRect/>
            <a:stretch>
              <a:fillRect/>
            </a:stretch>
          </xdr:blipFill>
          <xdr:spPr bwMode="auto">
            <a:xfrm>
              <a:off x="5132918" y="4550833"/>
              <a:ext cx="1407582" cy="71448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37031</xdr:colOff>
          <xdr:row>23</xdr:row>
          <xdr:rowOff>95243</xdr:rowOff>
        </xdr:from>
        <xdr:to>
          <xdr:col>12</xdr:col>
          <xdr:colOff>444499</xdr:colOff>
          <xdr:row>28</xdr:row>
          <xdr:rowOff>34908</xdr:rowOff>
        </xdr:to>
        <xdr:pic>
          <xdr:nvPicPr>
            <xdr:cNvPr id="89" name="Picture 88"/>
            <xdr:cNvPicPr>
              <a:picLocks noChangeAspect="1" noChangeArrowheads="1"/>
              <a:extLst>
                <a:ext uri="{84589F7E-364E-4C9E-8A38-B11213B215E9}">
                  <a14:cameraTool cellRange="$BM$45:$BO$52" spid="_x0000_s4218"/>
                </a:ext>
              </a:extLst>
            </xdr:cNvPicPr>
          </xdr:nvPicPr>
          <xdr:blipFill>
            <a:blip xmlns:r="http://schemas.openxmlformats.org/officeDocument/2006/relationships" r:embed="rId19"/>
            <a:srcRect/>
            <a:stretch>
              <a:fillRect/>
            </a:stretch>
          </xdr:blipFill>
          <xdr:spPr bwMode="auto">
            <a:xfrm>
              <a:off x="6641031" y="4582576"/>
              <a:ext cx="1412885" cy="680499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529159</xdr:colOff>
          <xdr:row>23</xdr:row>
          <xdr:rowOff>74085</xdr:rowOff>
        </xdr:from>
        <xdr:to>
          <xdr:col>15</xdr:col>
          <xdr:colOff>317500</xdr:colOff>
          <xdr:row>28</xdr:row>
          <xdr:rowOff>42333</xdr:rowOff>
        </xdr:to>
        <xdr:pic>
          <xdr:nvPicPr>
            <xdr:cNvPr id="91" name="Picture 90"/>
            <xdr:cNvPicPr>
              <a:picLocks noChangeAspect="1" noChangeArrowheads="1"/>
              <a:extLst>
                <a:ext uri="{84589F7E-364E-4C9E-8A38-B11213B215E9}">
                  <a14:cameraTool cellRange="$BR$45:$BT$52" spid="_x0000_s4219"/>
                </a:ext>
              </a:extLst>
            </xdr:cNvPicPr>
          </xdr:nvPicPr>
          <xdr:blipFill>
            <a:blip xmlns:r="http://schemas.openxmlformats.org/officeDocument/2006/relationships" r:embed="rId20"/>
            <a:srcRect/>
            <a:stretch>
              <a:fillRect/>
            </a:stretch>
          </xdr:blipFill>
          <xdr:spPr bwMode="auto">
            <a:xfrm>
              <a:off x="8138576" y="4561418"/>
              <a:ext cx="1418174" cy="709082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xdr:oneCellAnchor>
    <xdr:from>
      <xdr:col>3</xdr:col>
      <xdr:colOff>1576916</xdr:colOff>
      <xdr:row>16</xdr:row>
      <xdr:rowOff>93606</xdr:rowOff>
    </xdr:from>
    <xdr:ext cx="1354667" cy="140872"/>
    <xdr:sp macro="" textlink="$D$6">
      <xdr:nvSpPr>
        <xdr:cNvPr id="47" name="TextBox 46"/>
        <xdr:cNvSpPr txBox="1"/>
      </xdr:nvSpPr>
      <xdr:spPr>
        <a:xfrm>
          <a:off x="2137833" y="3543773"/>
          <a:ext cx="1354667" cy="14087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 anchorCtr="0">
          <a:spAutoFit/>
        </a:bodyPr>
        <a:lstStyle/>
        <a:p>
          <a:fld id="{17FB0C21-9BC9-44E0-94FB-1BF2CA9F51E8}" type="TxLink">
            <a:rPr lang="en-IN" sz="900"/>
            <a:pPr/>
            <a:t>Advances</a:t>
          </a:fld>
          <a:endParaRPr lang="en-IN" sz="900"/>
        </a:p>
      </xdr:txBody>
    </xdr:sp>
    <xdr:clientData/>
  </xdr:oneCellAnchor>
  <xdr:twoCellAnchor>
    <xdr:from>
      <xdr:col>4</xdr:col>
      <xdr:colOff>543982</xdr:colOff>
      <xdr:row>16</xdr:row>
      <xdr:rowOff>97841</xdr:rowOff>
    </xdr:from>
    <xdr:to>
      <xdr:col>7</xdr:col>
      <xdr:colOff>78316</xdr:colOff>
      <xdr:row>17</xdr:row>
      <xdr:rowOff>90547</xdr:rowOff>
    </xdr:to>
    <xdr:sp macro="" textlink="$D$7">
      <xdr:nvSpPr>
        <xdr:cNvPr id="96" name="TextBox 95"/>
        <xdr:cNvSpPr txBox="1"/>
      </xdr:nvSpPr>
      <xdr:spPr>
        <a:xfrm>
          <a:off x="3676649" y="3548008"/>
          <a:ext cx="1354667" cy="14087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 anchorCtr="0">
          <a:spAutoFit/>
        </a:bodyPr>
        <a:lstStyle/>
        <a:p>
          <a:pPr marL="0" indent="0"/>
          <a:fld id="{ED10436B-7D74-4ABB-B777-0382708084D4}" type="TxLink">
            <a:rPr lang="en-IN" sz="900">
              <a:solidFill>
                <a:schemeClr val="dk1"/>
              </a:solidFill>
              <a:latin typeface="+mn-lt"/>
              <a:ea typeface="+mn-ea"/>
              <a:cs typeface="+mn-cs"/>
            </a:rPr>
            <a:pPr marL="0" indent="0"/>
            <a:t>Classified Advances</a:t>
          </a:fld>
          <a:endParaRPr lang="en-IN" sz="90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7</xdr:col>
      <xdr:colOff>209549</xdr:colOff>
      <xdr:row>17</xdr:row>
      <xdr:rowOff>2062</xdr:rowOff>
    </xdr:from>
    <xdr:to>
      <xdr:col>9</xdr:col>
      <xdr:colOff>508000</xdr:colOff>
      <xdr:row>17</xdr:row>
      <xdr:rowOff>142934</xdr:rowOff>
    </xdr:to>
    <xdr:sp macro="" textlink="$D$8">
      <xdr:nvSpPr>
        <xdr:cNvPr id="97" name="TextBox 96"/>
        <xdr:cNvSpPr txBox="1"/>
      </xdr:nvSpPr>
      <xdr:spPr>
        <a:xfrm>
          <a:off x="5162549" y="3600395"/>
          <a:ext cx="1399118" cy="14087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 anchorCtr="0">
          <a:spAutoFit/>
        </a:bodyPr>
        <a:lstStyle/>
        <a:p>
          <a:pPr marL="0" indent="0"/>
          <a:fld id="{7A13C6C4-5E77-467A-BCB0-CA88F6E22FFA}" type="TxLink">
            <a:rPr lang="en-IN" sz="900">
              <a:solidFill>
                <a:schemeClr val="dk1"/>
              </a:solidFill>
              <a:latin typeface="+mn-lt"/>
              <a:ea typeface="+mn-ea"/>
              <a:cs typeface="+mn-cs"/>
            </a:rPr>
            <a:pPr marL="0" indent="0"/>
            <a:t>Income</a:t>
          </a:fld>
          <a:endParaRPr lang="en-IN" sz="90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oneCellAnchor>
    <xdr:from>
      <xdr:col>10</xdr:col>
      <xdr:colOff>44449</xdr:colOff>
      <xdr:row>16</xdr:row>
      <xdr:rowOff>140845</xdr:rowOff>
    </xdr:from>
    <xdr:ext cx="1354667" cy="140872"/>
    <xdr:sp macro="" textlink="$D$9">
      <xdr:nvSpPr>
        <xdr:cNvPr id="98" name="TextBox 97"/>
        <xdr:cNvSpPr txBox="1"/>
      </xdr:nvSpPr>
      <xdr:spPr>
        <a:xfrm>
          <a:off x="6648449" y="3591012"/>
          <a:ext cx="1354667" cy="14087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 anchorCtr="0">
          <a:spAutoFit/>
        </a:bodyPr>
        <a:lstStyle/>
        <a:p>
          <a:pPr marL="0" indent="0"/>
          <a:fld id="{94F33BB2-32BE-47D8-99E5-148350FC27F1}" type="TxLink">
            <a:rPr lang="en-IN" sz="900">
              <a:solidFill>
                <a:schemeClr val="dk1"/>
              </a:solidFill>
              <a:latin typeface="+mn-lt"/>
              <a:ea typeface="+mn-ea"/>
              <a:cs typeface="+mn-cs"/>
            </a:rPr>
            <a:pPr marL="0" indent="0"/>
            <a:t>Non Fund Base Advances</a:t>
          </a:fld>
          <a:endParaRPr lang="en-IN" sz="90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oneCellAnchor>
  <xdr:oneCellAnchor>
    <xdr:from>
      <xdr:col>12</xdr:col>
      <xdr:colOff>514349</xdr:colOff>
      <xdr:row>16</xdr:row>
      <xdr:rowOff>11145</xdr:rowOff>
    </xdr:from>
    <xdr:ext cx="1464734" cy="281744"/>
    <xdr:sp macro="" textlink="$D$10">
      <xdr:nvSpPr>
        <xdr:cNvPr id="99" name="TextBox 98"/>
        <xdr:cNvSpPr txBox="1"/>
      </xdr:nvSpPr>
      <xdr:spPr>
        <a:xfrm>
          <a:off x="8123766" y="3461312"/>
          <a:ext cx="1464734" cy="2817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 anchorCtr="0">
          <a:spAutoFit/>
        </a:bodyPr>
        <a:lstStyle/>
        <a:p>
          <a:pPr marL="0" indent="0"/>
          <a:fld id="{F3929152-702D-42B0-9781-66A922B0336A}" type="TxLink">
            <a:rPr lang="en-IN" sz="900">
              <a:solidFill>
                <a:schemeClr val="dk1"/>
              </a:solidFill>
              <a:latin typeface="+mn-lt"/>
              <a:ea typeface="+mn-ea"/>
              <a:cs typeface="+mn-cs"/>
            </a:rPr>
            <a:pPr marL="0" indent="0"/>
            <a:t>No of Current A/cs Opened Progressive</a:t>
          </a:fld>
          <a:endParaRPr lang="en-IN" sz="90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oneCellAnchor>
  <xdr:oneCellAnchor>
    <xdr:from>
      <xdr:col>3</xdr:col>
      <xdr:colOff>1619250</xdr:colOff>
      <xdr:row>22</xdr:row>
      <xdr:rowOff>43865</xdr:rowOff>
    </xdr:from>
    <xdr:ext cx="1464734" cy="281744"/>
    <xdr:sp macro="" textlink="$D$11">
      <xdr:nvSpPr>
        <xdr:cNvPr id="100" name="TextBox 99"/>
        <xdr:cNvSpPr txBox="1"/>
      </xdr:nvSpPr>
      <xdr:spPr>
        <a:xfrm>
          <a:off x="2180167" y="4383032"/>
          <a:ext cx="1464734" cy="2817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 anchorCtr="0">
          <a:spAutoFit/>
        </a:bodyPr>
        <a:lstStyle/>
        <a:p>
          <a:pPr marL="0" indent="0"/>
          <a:fld id="{86E2CE95-3346-4C2A-BC44-38735D168BCC}" type="TxLink">
            <a:rPr lang="en-IN" sz="900">
              <a:solidFill>
                <a:schemeClr val="dk1"/>
              </a:solidFill>
              <a:latin typeface="+mn-lt"/>
              <a:ea typeface="+mn-ea"/>
              <a:cs typeface="+mn-cs"/>
            </a:rPr>
            <a:pPr marL="0" indent="0"/>
            <a:t>Expenditure Excluding Administrative Exp.</a:t>
          </a:fld>
          <a:endParaRPr lang="en-IN" sz="90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491067</xdr:colOff>
      <xdr:row>22</xdr:row>
      <xdr:rowOff>139701</xdr:rowOff>
    </xdr:from>
    <xdr:ext cx="1464734" cy="140872"/>
    <xdr:sp macro="" textlink="$D$12">
      <xdr:nvSpPr>
        <xdr:cNvPr id="101" name="TextBox 100"/>
        <xdr:cNvSpPr txBox="1"/>
      </xdr:nvSpPr>
      <xdr:spPr>
        <a:xfrm>
          <a:off x="3623734" y="4478868"/>
          <a:ext cx="1464734" cy="14087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 anchorCtr="0">
          <a:spAutoFit/>
        </a:bodyPr>
        <a:lstStyle/>
        <a:p>
          <a:pPr marL="0" indent="0"/>
          <a:fld id="{FCAADEB1-61A7-4999-89EF-A75A6DA9B438}" type="TxLink">
            <a:rPr lang="en-IN" sz="900">
              <a:solidFill>
                <a:schemeClr val="dk1"/>
              </a:solidFill>
              <a:latin typeface="+mn-lt"/>
              <a:ea typeface="+mn-ea"/>
              <a:cs typeface="+mn-cs"/>
            </a:rPr>
            <a:pPr marL="0" indent="0"/>
            <a:t>NBP Adv: Sal: O/S</a:t>
          </a:fld>
          <a:endParaRPr lang="en-IN" sz="90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oneCellAnchor>
  <xdr:oneCellAnchor>
    <xdr:from>
      <xdr:col>7</xdr:col>
      <xdr:colOff>167218</xdr:colOff>
      <xdr:row>22</xdr:row>
      <xdr:rowOff>133351</xdr:rowOff>
    </xdr:from>
    <xdr:ext cx="1464734" cy="140872"/>
    <xdr:sp macro="" textlink="$D$13">
      <xdr:nvSpPr>
        <xdr:cNvPr id="102" name="TextBox 101"/>
        <xdr:cNvSpPr txBox="1"/>
      </xdr:nvSpPr>
      <xdr:spPr>
        <a:xfrm>
          <a:off x="5120218" y="4472518"/>
          <a:ext cx="1464734" cy="14087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 anchorCtr="0">
          <a:spAutoFit/>
        </a:bodyPr>
        <a:lstStyle/>
        <a:p>
          <a:pPr marL="0" indent="0"/>
          <a:fld id="{C78E02F7-1D0F-4EB2-9955-5BEFE009FA8B}" type="TxLink">
            <a:rPr lang="en-IN" sz="900">
              <a:solidFill>
                <a:schemeClr val="dk1"/>
              </a:solidFill>
              <a:latin typeface="+mn-lt"/>
              <a:ea typeface="+mn-ea"/>
              <a:cs typeface="+mn-cs"/>
            </a:rPr>
            <a:pPr marL="0" indent="0"/>
            <a:t>Personal Expenses</a:t>
          </a:fld>
          <a:endParaRPr lang="en-IN" sz="90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oneCellAnchor>
  <xdr:oneCellAnchor>
    <xdr:from>
      <xdr:col>10</xdr:col>
      <xdr:colOff>23284</xdr:colOff>
      <xdr:row>23</xdr:row>
      <xdr:rowOff>1</xdr:rowOff>
    </xdr:from>
    <xdr:ext cx="1464734" cy="140872"/>
    <xdr:sp macro="" textlink="$D$14">
      <xdr:nvSpPr>
        <xdr:cNvPr id="103" name="TextBox 102"/>
        <xdr:cNvSpPr txBox="1"/>
      </xdr:nvSpPr>
      <xdr:spPr>
        <a:xfrm>
          <a:off x="6627284" y="4487334"/>
          <a:ext cx="1464734" cy="14087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 anchorCtr="0">
          <a:spAutoFit/>
        </a:bodyPr>
        <a:lstStyle/>
        <a:p>
          <a:pPr marL="0" indent="0"/>
          <a:fld id="{13512A0B-BADC-428F-BD90-EB4DD083A783}" type="TxLink">
            <a:rPr lang="en-IN" sz="900">
              <a:solidFill>
                <a:schemeClr val="dk1"/>
              </a:solidFill>
              <a:latin typeface="+mn-lt"/>
              <a:ea typeface="+mn-ea"/>
              <a:cs typeface="+mn-cs"/>
            </a:rPr>
            <a:pPr marL="0" indent="0"/>
            <a:t>Non Fund Base Income</a:t>
          </a:fld>
          <a:endParaRPr lang="en-IN" sz="90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oneCellAnchor>
  <xdr:oneCellAnchor>
    <xdr:from>
      <xdr:col>12</xdr:col>
      <xdr:colOff>535517</xdr:colOff>
      <xdr:row>22</xdr:row>
      <xdr:rowOff>81967</xdr:rowOff>
    </xdr:from>
    <xdr:ext cx="1464734" cy="281744"/>
    <xdr:sp macro="" textlink="$D$15">
      <xdr:nvSpPr>
        <xdr:cNvPr id="104" name="TextBox 103"/>
        <xdr:cNvSpPr txBox="1"/>
      </xdr:nvSpPr>
      <xdr:spPr>
        <a:xfrm>
          <a:off x="8144934" y="4421134"/>
          <a:ext cx="1464734" cy="2817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 anchorCtr="0">
          <a:spAutoFit/>
        </a:bodyPr>
        <a:lstStyle/>
        <a:p>
          <a:pPr marL="0" indent="0"/>
          <a:fld id="{FA3F2094-27B0-43CA-B2B6-A1881E447ADC}" type="TxLink">
            <a:rPr lang="en-IN" sz="900">
              <a:solidFill>
                <a:schemeClr val="dk1"/>
              </a:solidFill>
              <a:latin typeface="+mn-lt"/>
              <a:ea typeface="+mn-ea"/>
              <a:cs typeface="+mn-cs"/>
            </a:rPr>
            <a:pPr marL="0" indent="0"/>
            <a:t>No of Current A/Cs Opened during Month</a:t>
          </a:fld>
          <a:endParaRPr lang="en-IN" sz="90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oneCellAnchor>
  <xdr:twoCellAnchor>
    <xdr:from>
      <xdr:col>2</xdr:col>
      <xdr:colOff>63500</xdr:colOff>
      <xdr:row>16</xdr:row>
      <xdr:rowOff>74085</xdr:rowOff>
    </xdr:from>
    <xdr:to>
      <xdr:col>3</xdr:col>
      <xdr:colOff>1312333</xdr:colOff>
      <xdr:row>19</xdr:row>
      <xdr:rowOff>137583</xdr:rowOff>
    </xdr:to>
    <xdr:sp macro="" textlink="">
      <xdr:nvSpPr>
        <xdr:cNvPr id="4" name="TextBox 3"/>
        <xdr:cNvSpPr txBox="1"/>
      </xdr:nvSpPr>
      <xdr:spPr>
        <a:xfrm>
          <a:off x="275167" y="3524252"/>
          <a:ext cx="1598083" cy="507998"/>
        </a:xfrm>
        <a:prstGeom prst="rect">
          <a:avLst/>
        </a:prstGeom>
        <a:solidFill>
          <a:schemeClr val="accent5">
            <a:lumMod val="40000"/>
            <a:lumOff val="6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IN" sz="1100" b="1" i="1">
              <a:solidFill>
                <a:schemeClr val="tx2">
                  <a:lumMod val="50000"/>
                </a:schemeClr>
              </a:solidFill>
            </a:rPr>
            <a:t>Target is To Keep </a:t>
          </a:r>
          <a:r>
            <a:rPr lang="en-IN" sz="1100" b="1" i="1" u="sng">
              <a:solidFill>
                <a:srgbClr val="FF0000"/>
              </a:solidFill>
            </a:rPr>
            <a:t>RED</a:t>
          </a:r>
          <a:r>
            <a:rPr lang="en-IN" sz="1100" b="1" i="1" u="sng" baseline="0">
              <a:solidFill>
                <a:srgbClr val="FF0000"/>
              </a:solidFill>
            </a:rPr>
            <a:t> DOT</a:t>
          </a:r>
          <a:r>
            <a:rPr lang="en-IN" sz="1100" b="1" i="1" baseline="0">
              <a:solidFill>
                <a:schemeClr val="tx2">
                  <a:lumMod val="50000"/>
                </a:schemeClr>
              </a:solidFill>
            </a:rPr>
            <a:t> On TOP always !!!</a:t>
          </a:r>
          <a:endParaRPr lang="en-IN" sz="1100" b="1" i="1">
            <a:solidFill>
              <a:schemeClr val="tx2">
                <a:lumMod val="50000"/>
              </a:schemeClr>
            </a:solidFill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Dell\Desktop\Regional%20Head%20Meeting%20-July\Documents%20and%20Settings\NBP\My%20Documents\JUNE%2020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Dilshad%20Jaffri\My%20Documents\BUS%20KPI%20MAY%20201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fit-Loss"/>
    </sheetNames>
    <sheetDataSet>
      <sheetData sheetId="0" refreshError="1">
        <row r="1">
          <cell r="A1" t="str">
            <v>NATIONAL BANK OF PAKISTAN</v>
          </cell>
        </row>
        <row r="2">
          <cell r="A2" t="str">
            <v>KARACHI WEST REGION</v>
          </cell>
        </row>
        <row r="3">
          <cell r="A3" t="str">
            <v xml:space="preserve">MONTHLY CONSOLIDATED </v>
          </cell>
          <cell r="W3" t="str">
            <v>0333-2263685</v>
          </cell>
        </row>
        <row r="4">
          <cell r="A4" t="str">
            <v>PROFIT &amp; LOSS</v>
          </cell>
        </row>
        <row r="5">
          <cell r="A5" t="str">
            <v>AS ON JUNE 2007</v>
          </cell>
          <cell r="B5">
            <v>1</v>
          </cell>
          <cell r="C5">
            <v>2</v>
          </cell>
          <cell r="D5">
            <v>3</v>
          </cell>
          <cell r="E5">
            <v>4</v>
          </cell>
          <cell r="F5">
            <v>5</v>
          </cell>
          <cell r="G5">
            <v>6</v>
          </cell>
          <cell r="H5">
            <v>7</v>
          </cell>
          <cell r="I5">
            <v>8</v>
          </cell>
          <cell r="J5">
            <v>9</v>
          </cell>
          <cell r="K5">
            <v>10</v>
          </cell>
          <cell r="L5">
            <v>11</v>
          </cell>
          <cell r="M5">
            <v>12</v>
          </cell>
          <cell r="N5">
            <v>13</v>
          </cell>
          <cell r="O5">
            <v>14</v>
          </cell>
          <cell r="P5">
            <v>15</v>
          </cell>
          <cell r="Q5">
            <v>16</v>
          </cell>
          <cell r="R5">
            <v>17</v>
          </cell>
          <cell r="S5">
            <v>18</v>
          </cell>
          <cell r="T5">
            <v>19</v>
          </cell>
          <cell r="U5">
            <v>20</v>
          </cell>
          <cell r="V5">
            <v>21</v>
          </cell>
          <cell r="W5">
            <v>22</v>
          </cell>
          <cell r="X5">
            <v>23</v>
          </cell>
        </row>
        <row r="6">
          <cell r="A6" t="str">
            <v>CODE</v>
          </cell>
          <cell r="B6" t="str">
            <v>AIR-PORT</v>
          </cell>
          <cell r="C6" t="str">
            <v>ALAMGIR</v>
          </cell>
          <cell r="D6" t="str">
            <v>AWAMI</v>
          </cell>
          <cell r="E6" t="str">
            <v>B.I.S.E.</v>
          </cell>
          <cell r="F6" t="str">
            <v xml:space="preserve"> BENNORI.</v>
          </cell>
          <cell r="G6" t="str">
            <v>C.O.D.</v>
          </cell>
          <cell r="H6" t="str">
            <v>CIVIC CENTRE</v>
          </cell>
          <cell r="I6" t="str">
            <v>D. COUNCIL</v>
          </cell>
          <cell r="J6" t="str">
            <v>DRIGH COLO.</v>
          </cell>
          <cell r="K6" t="str">
            <v xml:space="preserve"> F.T.C.BR.</v>
          </cell>
          <cell r="L6" t="str">
            <v>GULSHAN-E-I.</v>
          </cell>
          <cell r="M6" t="str">
            <v>HUB RIVER</v>
          </cell>
          <cell r="N6" t="str">
            <v>KANNUP</v>
          </cell>
          <cell r="O6" t="str">
            <v>K.UNIVERSITY</v>
          </cell>
          <cell r="P6" t="str">
            <v>KASHMIR RD.</v>
          </cell>
          <cell r="Q6" t="str">
            <v>KORANGI CR.</v>
          </cell>
          <cell r="R6" t="str">
            <v>K. FISH.HAR.</v>
          </cell>
          <cell r="S6" t="str">
            <v>KORANGI IND.</v>
          </cell>
          <cell r="T6" t="str">
            <v>KORANGI T.S.</v>
          </cell>
          <cell r="U6" t="str">
            <v>LADHI T.S.</v>
          </cell>
          <cell r="V6" t="str">
            <v>LASBLLA</v>
          </cell>
          <cell r="W6" t="str">
            <v>M.A.H. SO.</v>
          </cell>
          <cell r="X6" t="str">
            <v>M.A. JINNAH.</v>
          </cell>
        </row>
        <row r="7">
          <cell r="A7" t="str">
            <v xml:space="preserve"> </v>
          </cell>
          <cell r="B7">
            <v>2007</v>
          </cell>
          <cell r="C7">
            <v>2007</v>
          </cell>
          <cell r="D7">
            <v>2007</v>
          </cell>
          <cell r="E7">
            <v>2007</v>
          </cell>
          <cell r="F7">
            <v>2007</v>
          </cell>
          <cell r="G7">
            <v>2007</v>
          </cell>
          <cell r="H7">
            <v>2007</v>
          </cell>
          <cell r="I7">
            <v>2007</v>
          </cell>
          <cell r="J7">
            <v>2007</v>
          </cell>
          <cell r="K7">
            <v>2007</v>
          </cell>
          <cell r="L7">
            <v>2007</v>
          </cell>
          <cell r="M7">
            <v>2007</v>
          </cell>
          <cell r="N7">
            <v>2007</v>
          </cell>
          <cell r="O7">
            <v>2007</v>
          </cell>
          <cell r="P7">
            <v>2007</v>
          </cell>
          <cell r="Q7">
            <v>2007</v>
          </cell>
          <cell r="R7">
            <v>2007</v>
          </cell>
          <cell r="S7">
            <v>2007</v>
          </cell>
          <cell r="T7">
            <v>2007</v>
          </cell>
          <cell r="U7">
            <v>2007</v>
          </cell>
          <cell r="V7">
            <v>2007</v>
          </cell>
          <cell r="W7">
            <v>2007</v>
          </cell>
          <cell r="X7">
            <v>2007</v>
          </cell>
        </row>
        <row r="8">
          <cell r="A8" t="str">
            <v>INADV</v>
          </cell>
          <cell r="AY8">
            <v>0</v>
          </cell>
          <cell r="AZ8">
            <v>78.671999999999997</v>
          </cell>
          <cell r="BB8">
            <v>1013.883</v>
          </cell>
          <cell r="BC8">
            <v>1839.85021319</v>
          </cell>
          <cell r="BD8">
            <v>825.96721318999994</v>
          </cell>
          <cell r="BE8">
            <v>1</v>
          </cell>
          <cell r="BF8">
            <v>110.93300000000001</v>
          </cell>
          <cell r="BG8">
            <v>86.777589459999987</v>
          </cell>
          <cell r="BH8">
            <v>24.15541054000002</v>
          </cell>
          <cell r="BI8">
            <v>31.395999999999994</v>
          </cell>
          <cell r="BJ8">
            <v>31.837570410000001</v>
          </cell>
          <cell r="BK8">
            <v>0.44157041000000774</v>
          </cell>
          <cell r="BL8">
            <v>15.484</v>
          </cell>
          <cell r="BM8">
            <v>0.02</v>
          </cell>
          <cell r="BP8">
            <v>1170.3868333333332</v>
          </cell>
          <cell r="BQ8">
            <v>11.827999999999999</v>
          </cell>
          <cell r="BR8">
            <v>17.227</v>
          </cell>
          <cell r="BS8">
            <v>9.6488619999999994</v>
          </cell>
          <cell r="BT8">
            <v>1.9785995655852245E-2</v>
          </cell>
          <cell r="BU8">
            <v>3.5325756256371646E-2</v>
          </cell>
          <cell r="BV8">
            <v>2179138</v>
          </cell>
          <cell r="BW8">
            <v>2.179138</v>
          </cell>
          <cell r="BX8">
            <v>82.447000000000003</v>
          </cell>
          <cell r="BY8">
            <v>80.267862000000008</v>
          </cell>
          <cell r="BZ8">
            <v>1</v>
          </cell>
          <cell r="CB8">
            <v>10.513999999999999</v>
          </cell>
          <cell r="CC8">
            <v>8.9610000000000003</v>
          </cell>
          <cell r="CD8">
            <v>1.552999999999999</v>
          </cell>
          <cell r="CE8">
            <v>1.3269117148019857E-3</v>
          </cell>
        </row>
        <row r="9">
          <cell r="A9" t="str">
            <v>INREC</v>
          </cell>
          <cell r="B9">
            <v>40.44</v>
          </cell>
          <cell r="C9">
            <v>13.84</v>
          </cell>
          <cell r="D9">
            <v>14.178000000000001</v>
          </cell>
          <cell r="E9">
            <v>11.244999999999999</v>
          </cell>
          <cell r="F9">
            <v>13.212</v>
          </cell>
          <cell r="G9">
            <v>14.55</v>
          </cell>
          <cell r="H9">
            <v>15.449</v>
          </cell>
          <cell r="I9">
            <v>17.38</v>
          </cell>
          <cell r="J9">
            <v>9.4809999999999999</v>
          </cell>
          <cell r="L9">
            <v>13.051</v>
          </cell>
          <cell r="M9">
            <v>9.11</v>
          </cell>
          <cell r="N9">
            <v>1.492</v>
          </cell>
          <cell r="O9">
            <v>37.875999999999998</v>
          </cell>
          <cell r="P9">
            <v>6.7210000000000001</v>
          </cell>
          <cell r="Q9">
            <v>4.726</v>
          </cell>
          <cell r="R9">
            <v>7.7939999999999996</v>
          </cell>
          <cell r="S9">
            <v>2.806</v>
          </cell>
          <cell r="T9">
            <v>9.8970000000000002</v>
          </cell>
          <cell r="U9">
            <v>10.569000000000001</v>
          </cell>
          <cell r="V9">
            <v>6.71</v>
          </cell>
          <cell r="W9">
            <v>7.9450000000000003</v>
          </cell>
          <cell r="X9">
            <v>21.948</v>
          </cell>
          <cell r="Y9">
            <v>16.02</v>
          </cell>
          <cell r="Z9">
            <v>9.1050000000000004</v>
          </cell>
          <cell r="AA9">
            <v>13.75</v>
          </cell>
          <cell r="AB9">
            <v>14.032999999999999</v>
          </cell>
          <cell r="AC9">
            <v>17.407</v>
          </cell>
          <cell r="AD9">
            <v>3.331</v>
          </cell>
          <cell r="AE9">
            <v>18.768999999999998</v>
          </cell>
          <cell r="AF9">
            <v>8.5459999999999994</v>
          </cell>
          <cell r="AG9">
            <v>4.6589999999999998</v>
          </cell>
          <cell r="AH9">
            <v>9.2919999999999998</v>
          </cell>
          <cell r="AI9">
            <v>8.798</v>
          </cell>
          <cell r="AJ9">
            <v>7.88</v>
          </cell>
          <cell r="AK9">
            <v>7.4729999999999999</v>
          </cell>
          <cell r="AL9">
            <v>8.8569999999999993</v>
          </cell>
          <cell r="AM9">
            <v>11.561</v>
          </cell>
          <cell r="AN9">
            <v>64.540999999999997</v>
          </cell>
          <cell r="AO9">
            <v>9.7650000000000006</v>
          </cell>
          <cell r="AP9">
            <v>46.603999999999999</v>
          </cell>
          <cell r="AQ9">
            <v>12.929</v>
          </cell>
          <cell r="AR9">
            <v>8.798</v>
          </cell>
          <cell r="AS9">
            <v>11.016</v>
          </cell>
          <cell r="AT9">
            <v>29.11</v>
          </cell>
          <cell r="AU9">
            <v>0</v>
          </cell>
          <cell r="AV9">
            <v>8.6489999999999991</v>
          </cell>
          <cell r="AW9">
            <v>12.256</v>
          </cell>
          <cell r="AX9">
            <v>18.452999999999999</v>
          </cell>
          <cell r="AY9">
            <v>672.02199999999982</v>
          </cell>
          <cell r="AZ9">
            <v>343.24299999999999</v>
          </cell>
          <cell r="BB9">
            <v>309.81599999999997</v>
          </cell>
          <cell r="BC9">
            <v>311.76740661000002</v>
          </cell>
          <cell r="BD9">
            <v>1.9514066100000491</v>
          </cell>
          <cell r="BE9">
            <v>2</v>
          </cell>
          <cell r="BF9">
            <v>27.318000000000001</v>
          </cell>
          <cell r="BG9">
            <v>24.00066631</v>
          </cell>
          <cell r="BH9">
            <v>3.3173336900000017</v>
          </cell>
          <cell r="BI9">
            <v>10.068999999999999</v>
          </cell>
          <cell r="BJ9">
            <v>7.8714644800000002</v>
          </cell>
          <cell r="BK9">
            <v>-2.1975355199999989</v>
          </cell>
          <cell r="BL9">
            <v>1.5699999999999998</v>
          </cell>
          <cell r="BM9">
            <v>0</v>
          </cell>
          <cell r="BP9">
            <v>375.31416666666672</v>
          </cell>
          <cell r="BQ9">
            <v>2.246</v>
          </cell>
          <cell r="BR9">
            <v>5.399</v>
          </cell>
          <cell r="BS9">
            <v>1.2925249999999999</v>
          </cell>
          <cell r="BT9">
            <v>8.2652355693119302E-3</v>
          </cell>
          <cell r="BU9">
            <v>3.4524675993667521E-2</v>
          </cell>
          <cell r="BV9">
            <v>953475</v>
          </cell>
          <cell r="BW9">
            <v>0.95347499999999996</v>
          </cell>
          <cell r="BX9">
            <v>6.2030000000000003</v>
          </cell>
          <cell r="BY9">
            <v>5.2495250000000002</v>
          </cell>
          <cell r="BZ9">
            <v>2</v>
          </cell>
          <cell r="CB9">
            <v>2.4980000000000002</v>
          </cell>
          <cell r="CC9">
            <v>2.117</v>
          </cell>
          <cell r="CD9">
            <v>0.38100000000000023</v>
          </cell>
          <cell r="CE9">
            <v>1.0151495302824084E-3</v>
          </cell>
        </row>
        <row r="10">
          <cell r="A10" t="str">
            <v>PLSIN</v>
          </cell>
          <cell r="AV10">
            <v>2.77</v>
          </cell>
          <cell r="AY10">
            <v>2.77</v>
          </cell>
          <cell r="BB10">
            <v>492.66500000000002</v>
          </cell>
          <cell r="BC10">
            <v>397.05277047999999</v>
          </cell>
          <cell r="BD10">
            <v>-95.612229520000028</v>
          </cell>
          <cell r="BE10">
            <v>3</v>
          </cell>
          <cell r="BF10">
            <v>188.52500000000001</v>
          </cell>
          <cell r="BG10">
            <v>97.979416000000001</v>
          </cell>
          <cell r="BH10">
            <v>90.545584000000005</v>
          </cell>
          <cell r="BI10">
            <v>10.034000000000002</v>
          </cell>
          <cell r="BJ10">
            <v>4.1673674500000004</v>
          </cell>
          <cell r="BK10">
            <v>-5.8666325500000021</v>
          </cell>
          <cell r="BL10">
            <v>5.8410000000000002</v>
          </cell>
          <cell r="BM10">
            <v>0</v>
          </cell>
          <cell r="BP10">
            <v>483.048</v>
          </cell>
          <cell r="BQ10">
            <v>5.6179999999999994</v>
          </cell>
          <cell r="BR10">
            <v>12.896000000000001</v>
          </cell>
          <cell r="BS10">
            <v>5.6179999999999994</v>
          </cell>
          <cell r="BT10">
            <v>2.7912754012023644E-2</v>
          </cell>
          <cell r="BU10">
            <v>6.4073135589009803E-2</v>
          </cell>
          <cell r="BW10">
            <v>0</v>
          </cell>
          <cell r="BX10">
            <v>3.7080000000000002</v>
          </cell>
          <cell r="BY10">
            <v>3.7080000000000002</v>
          </cell>
          <cell r="BZ10">
            <v>3</v>
          </cell>
          <cell r="CB10">
            <v>6.7750000000000004</v>
          </cell>
          <cell r="CC10">
            <v>5.609</v>
          </cell>
          <cell r="CD10">
            <v>1.1660000000000004</v>
          </cell>
          <cell r="CE10">
            <v>2.4138387903479578E-3</v>
          </cell>
        </row>
        <row r="11">
          <cell r="A11" t="str">
            <v>IETRM</v>
          </cell>
          <cell r="B11">
            <v>4.5270000000000001</v>
          </cell>
          <cell r="C11">
            <v>2.3039999999999998</v>
          </cell>
          <cell r="D11">
            <v>8.5289999999999999</v>
          </cell>
          <cell r="E11">
            <v>2.6280000000000001</v>
          </cell>
          <cell r="F11">
            <v>2.093</v>
          </cell>
          <cell r="G11">
            <v>1.84</v>
          </cell>
          <cell r="H11">
            <v>7.4779999999999998</v>
          </cell>
          <cell r="I11">
            <v>2.2229999999999999</v>
          </cell>
          <cell r="J11">
            <v>1.66</v>
          </cell>
          <cell r="K11">
            <v>33.019000000000005</v>
          </cell>
          <cell r="L11">
            <v>1.47</v>
          </cell>
          <cell r="M11">
            <v>1.1919999999999999</v>
          </cell>
          <cell r="N11">
            <v>5.3250000000000002</v>
          </cell>
          <cell r="O11">
            <v>5.9729999999999999</v>
          </cell>
          <cell r="P11">
            <v>1.282</v>
          </cell>
          <cell r="Q11">
            <v>1.208</v>
          </cell>
          <cell r="R11">
            <v>0.224</v>
          </cell>
          <cell r="S11">
            <v>0.251</v>
          </cell>
          <cell r="T11">
            <v>1.2270000000000001</v>
          </cell>
          <cell r="U11">
            <v>1.8280000000000001</v>
          </cell>
          <cell r="V11">
            <v>0.50800000000000001</v>
          </cell>
          <cell r="W11">
            <v>0.76300000000000001</v>
          </cell>
          <cell r="X11">
            <v>2.048</v>
          </cell>
          <cell r="Y11">
            <v>1.514</v>
          </cell>
          <cell r="Z11">
            <v>1.643</v>
          </cell>
          <cell r="AA11">
            <v>0.83799999999999997</v>
          </cell>
          <cell r="AB11">
            <v>8.4730000000000008</v>
          </cell>
          <cell r="AC11">
            <v>1.27</v>
          </cell>
          <cell r="AD11">
            <v>0.40799999999999997</v>
          </cell>
          <cell r="AE11">
            <v>1.623</v>
          </cell>
          <cell r="AF11">
            <v>1.274</v>
          </cell>
          <cell r="AG11">
            <v>1.841</v>
          </cell>
          <cell r="AH11">
            <v>1.6739999999999999</v>
          </cell>
          <cell r="AI11">
            <v>2.2959999999999998</v>
          </cell>
          <cell r="AJ11">
            <v>2.8820000000000001</v>
          </cell>
          <cell r="AK11">
            <v>5.2720000000000002</v>
          </cell>
          <cell r="AL11">
            <v>0.41799999999999998</v>
          </cell>
          <cell r="AM11">
            <v>0.94</v>
          </cell>
          <cell r="AN11">
            <v>5.0739999999999998</v>
          </cell>
          <cell r="AO11">
            <v>1.9279999999999999</v>
          </cell>
          <cell r="AP11">
            <v>5.5350000000000001</v>
          </cell>
          <cell r="AQ11">
            <v>3.9009999999999998</v>
          </cell>
          <cell r="AR11">
            <v>1.1719999999999999</v>
          </cell>
          <cell r="AS11">
            <v>2.0609999999999999</v>
          </cell>
          <cell r="AT11">
            <v>2.3919999999999999</v>
          </cell>
          <cell r="AU11">
            <v>27.655999999999999</v>
          </cell>
          <cell r="AW11">
            <v>0.65800000000000003</v>
          </cell>
          <cell r="AX11">
            <v>2.08</v>
          </cell>
          <cell r="AY11">
            <v>174.42300000000003</v>
          </cell>
          <cell r="BB11">
            <v>410.92599999999999</v>
          </cell>
          <cell r="BC11">
            <v>340.12674114999999</v>
          </cell>
          <cell r="BD11">
            <v>-70.799258850000001</v>
          </cell>
          <cell r="BE11">
            <v>4</v>
          </cell>
          <cell r="BF11">
            <v>176.64500000000001</v>
          </cell>
          <cell r="BG11">
            <v>204.79736259000001</v>
          </cell>
          <cell r="BH11">
            <v>-28.152362589999996</v>
          </cell>
          <cell r="BI11">
            <v>3.0139999999999993</v>
          </cell>
          <cell r="BJ11">
            <v>0.25381157999999998</v>
          </cell>
          <cell r="BK11">
            <v>-2.7601884199999995</v>
          </cell>
          <cell r="BL11">
            <v>1.9989999999999999</v>
          </cell>
          <cell r="BM11">
            <v>0</v>
          </cell>
          <cell r="BP11">
            <v>406.70016666666669</v>
          </cell>
          <cell r="BQ11">
            <v>4.7190000000000003</v>
          </cell>
          <cell r="BR11">
            <v>8.1389999999999993</v>
          </cell>
          <cell r="BS11">
            <v>4.2993430000000004</v>
          </cell>
          <cell r="BT11">
            <v>2.53710818084248E-2</v>
          </cell>
          <cell r="BU11">
            <v>4.8029486095612611E-2</v>
          </cell>
          <cell r="BV11">
            <v>419657</v>
          </cell>
          <cell r="BW11">
            <v>0.419657</v>
          </cell>
          <cell r="BX11">
            <v>4.4820000000000002</v>
          </cell>
          <cell r="BY11">
            <v>4.0623430000000003</v>
          </cell>
          <cell r="BZ11">
            <v>4</v>
          </cell>
          <cell r="CB11">
            <v>4.3840000000000003</v>
          </cell>
          <cell r="CC11">
            <v>3.5880000000000001</v>
          </cell>
          <cell r="CD11">
            <v>0.79600000000000026</v>
          </cell>
          <cell r="CE11">
            <v>1.9572158195165076E-3</v>
          </cell>
        </row>
        <row r="12">
          <cell r="A12" t="str">
            <v>IECOM</v>
          </cell>
          <cell r="K12">
            <v>458.95499999999998</v>
          </cell>
          <cell r="AE12">
            <v>0</v>
          </cell>
          <cell r="AY12">
            <v>458.95499999999998</v>
          </cell>
          <cell r="AZ12">
            <v>8.5000000000000006E-2</v>
          </cell>
          <cell r="BB12">
            <v>340.00900000000001</v>
          </cell>
          <cell r="BC12">
            <v>374.94364967000001</v>
          </cell>
          <cell r="BD12">
            <v>34.934649669999999</v>
          </cell>
          <cell r="BE12">
            <v>5</v>
          </cell>
          <cell r="BF12">
            <v>51.746000000000002</v>
          </cell>
          <cell r="BG12">
            <v>56.527724590000005</v>
          </cell>
          <cell r="BH12">
            <v>-4.7817245900000032</v>
          </cell>
          <cell r="BI12">
            <v>11.728999999999997</v>
          </cell>
          <cell r="BJ12">
            <v>10.655029560000001</v>
          </cell>
          <cell r="BK12">
            <v>-1.0739704399999965</v>
          </cell>
          <cell r="BL12">
            <v>2.6859999999999999</v>
          </cell>
          <cell r="BM12">
            <v>0</v>
          </cell>
          <cell r="BP12">
            <v>366.11</v>
          </cell>
          <cell r="BQ12">
            <v>2.3620000000000001</v>
          </cell>
          <cell r="BR12">
            <v>3.9</v>
          </cell>
          <cell r="BS12">
            <v>1.8284340000000001</v>
          </cell>
          <cell r="BT12">
            <v>1.1986128759116112E-2</v>
          </cell>
          <cell r="BU12">
            <v>2.5566086695255518E-2</v>
          </cell>
          <cell r="BV12">
            <v>533566</v>
          </cell>
          <cell r="BW12">
            <v>0.53356599999999998</v>
          </cell>
          <cell r="BX12">
            <v>2.3290000000000002</v>
          </cell>
          <cell r="BY12">
            <v>1.7954340000000002</v>
          </cell>
          <cell r="BZ12">
            <v>5</v>
          </cell>
          <cell r="CB12">
            <v>2.556</v>
          </cell>
          <cell r="CC12">
            <v>2.149</v>
          </cell>
          <cell r="CD12">
            <v>0.40700000000000003</v>
          </cell>
          <cell r="CE12">
            <v>1.1116877441206196E-3</v>
          </cell>
        </row>
        <row r="13">
          <cell r="A13" t="str">
            <v>CEPLS</v>
          </cell>
          <cell r="B13">
            <v>15.254</v>
          </cell>
          <cell r="C13">
            <v>1.5529999999999999</v>
          </cell>
          <cell r="D13">
            <v>5.8070000000000004</v>
          </cell>
          <cell r="E13">
            <v>1.978</v>
          </cell>
          <cell r="F13">
            <v>2.669</v>
          </cell>
          <cell r="G13">
            <v>0.56699999999999995</v>
          </cell>
          <cell r="H13">
            <v>1.821</v>
          </cell>
          <cell r="I13">
            <v>1.1100000000000001</v>
          </cell>
          <cell r="J13">
            <v>1.1000000000000001</v>
          </cell>
          <cell r="K13">
            <v>21.138000000000002</v>
          </cell>
          <cell r="L13">
            <v>1.536</v>
          </cell>
          <cell r="M13">
            <v>0.56999999999999995</v>
          </cell>
          <cell r="N13">
            <v>9.9000000000000005E-2</v>
          </cell>
          <cell r="O13">
            <v>0.80800000000000005</v>
          </cell>
          <cell r="P13">
            <v>0.55300000000000005</v>
          </cell>
          <cell r="Q13">
            <v>0.19600000000000001</v>
          </cell>
          <cell r="R13">
            <v>9.2999999999999999E-2</v>
          </cell>
          <cell r="S13">
            <v>3.0680000000000001</v>
          </cell>
          <cell r="T13">
            <v>0.84</v>
          </cell>
          <cell r="U13">
            <v>1.2090000000000001</v>
          </cell>
          <cell r="V13">
            <v>0.99099999999999999</v>
          </cell>
          <cell r="W13">
            <v>0.80400000000000005</v>
          </cell>
          <cell r="X13">
            <v>0.85699999999999998</v>
          </cell>
          <cell r="Y13">
            <v>5.1289999999999996</v>
          </cell>
          <cell r="Z13">
            <v>0.92900000000000005</v>
          </cell>
          <cell r="AA13">
            <v>1.028</v>
          </cell>
          <cell r="AB13">
            <v>2.1190000000000002</v>
          </cell>
          <cell r="AC13">
            <v>1.0569999999999999</v>
          </cell>
          <cell r="AD13">
            <v>0.18</v>
          </cell>
          <cell r="AE13">
            <v>1.6639999999999999</v>
          </cell>
          <cell r="AF13">
            <v>1.6</v>
          </cell>
          <cell r="AG13">
            <v>1.502</v>
          </cell>
          <cell r="AH13">
            <v>1.093</v>
          </cell>
          <cell r="AI13">
            <v>1.47</v>
          </cell>
          <cell r="AJ13">
            <v>0.52900000000000003</v>
          </cell>
          <cell r="AK13">
            <v>3.2589999999999999</v>
          </cell>
          <cell r="AL13">
            <v>0.441</v>
          </cell>
          <cell r="AM13">
            <v>0.73399999999999999</v>
          </cell>
          <cell r="AN13">
            <v>53.970999999999997</v>
          </cell>
          <cell r="AO13">
            <v>1.804</v>
          </cell>
          <cell r="AP13">
            <v>4.077</v>
          </cell>
          <cell r="AQ13">
            <v>0.88500000000000001</v>
          </cell>
          <cell r="AR13">
            <v>0.997</v>
          </cell>
          <cell r="AS13">
            <v>0.57999999999999996</v>
          </cell>
          <cell r="AT13">
            <v>1.7170000000000001</v>
          </cell>
          <cell r="AU13">
            <v>21.768000000000001</v>
          </cell>
          <cell r="AV13">
            <v>1.0880000000000001</v>
          </cell>
          <cell r="AW13">
            <v>1.454</v>
          </cell>
          <cell r="AX13">
            <v>0.60199999999999998</v>
          </cell>
          <cell r="AY13">
            <v>176.29800000000006</v>
          </cell>
          <cell r="AZ13">
            <v>126.13800000000001</v>
          </cell>
          <cell r="BB13">
            <v>424</v>
          </cell>
          <cell r="BC13">
            <v>376.30284606999999</v>
          </cell>
          <cell r="BD13">
            <v>-47.697153930000013</v>
          </cell>
          <cell r="BE13">
            <v>6</v>
          </cell>
          <cell r="BF13">
            <v>36.493000000000002</v>
          </cell>
          <cell r="BG13">
            <v>46.937580600000004</v>
          </cell>
          <cell r="BH13">
            <v>-10.444580600000002</v>
          </cell>
          <cell r="BI13">
            <v>11.257999999999999</v>
          </cell>
          <cell r="BJ13">
            <v>9.8253390299999985</v>
          </cell>
          <cell r="BK13">
            <v>-1.4326609700000006</v>
          </cell>
          <cell r="BL13">
            <v>0.60099999999999998</v>
          </cell>
          <cell r="BM13">
            <v>0</v>
          </cell>
          <cell r="BP13">
            <v>383.26616666666661</v>
          </cell>
          <cell r="BQ13">
            <v>1.4100000000000001</v>
          </cell>
          <cell r="BR13">
            <v>4.3230000000000004</v>
          </cell>
          <cell r="BS13">
            <v>0.89313500000000012</v>
          </cell>
          <cell r="BT13">
            <v>5.5927816917485992E-3</v>
          </cell>
          <cell r="BU13">
            <v>2.7070482349733461E-2</v>
          </cell>
          <cell r="BV13">
            <v>516865</v>
          </cell>
          <cell r="BW13">
            <v>0.51686500000000002</v>
          </cell>
          <cell r="BX13">
            <v>0.54400000000000004</v>
          </cell>
          <cell r="BY13">
            <v>2.713500000000002E-2</v>
          </cell>
          <cell r="BZ13">
            <v>6</v>
          </cell>
          <cell r="CB13">
            <v>2.5649999999999999</v>
          </cell>
          <cell r="CC13">
            <v>2.2200000000000002</v>
          </cell>
          <cell r="CD13">
            <v>0.34499999999999975</v>
          </cell>
          <cell r="CE13">
            <v>9.0015772328803651E-4</v>
          </cell>
        </row>
        <row r="14">
          <cell r="A14" t="str">
            <v>CEDOI</v>
          </cell>
          <cell r="B14">
            <v>0.23</v>
          </cell>
          <cell r="C14">
            <v>1.7000000000000001E-2</v>
          </cell>
          <cell r="D14">
            <v>3.4000000000000002E-2</v>
          </cell>
          <cell r="E14">
            <v>2.1000000000000001E-2</v>
          </cell>
          <cell r="F14">
            <v>1.7000000000000001E-2</v>
          </cell>
          <cell r="G14">
            <v>3.4000000000000002E-2</v>
          </cell>
          <cell r="H14">
            <v>3.1E-2</v>
          </cell>
          <cell r="I14">
            <v>1.2999999999999999E-2</v>
          </cell>
          <cell r="J14">
            <v>1.2E-2</v>
          </cell>
          <cell r="K14">
            <v>2.153</v>
          </cell>
          <cell r="L14">
            <v>6.2E-2</v>
          </cell>
          <cell r="M14">
            <v>5.8999999999999997E-2</v>
          </cell>
          <cell r="N14">
            <v>1.7000000000000001E-2</v>
          </cell>
          <cell r="O14">
            <v>1.2999999999999999E-2</v>
          </cell>
          <cell r="P14">
            <v>0.01</v>
          </cell>
          <cell r="Q14">
            <v>1.2E-2</v>
          </cell>
          <cell r="S14">
            <v>2.5999999999999999E-2</v>
          </cell>
          <cell r="T14">
            <v>8.0000000000000002E-3</v>
          </cell>
          <cell r="U14">
            <v>8.0000000000000002E-3</v>
          </cell>
          <cell r="V14">
            <v>8.9999999999999993E-3</v>
          </cell>
          <cell r="W14">
            <v>2.1000000000000001E-2</v>
          </cell>
          <cell r="X14">
            <v>0.121</v>
          </cell>
          <cell r="Y14">
            <v>8.5000000000000006E-2</v>
          </cell>
          <cell r="Z14">
            <v>1.7000000000000001E-2</v>
          </cell>
          <cell r="AA14">
            <v>3.3000000000000002E-2</v>
          </cell>
          <cell r="AB14">
            <v>0.32100000000000001</v>
          </cell>
          <cell r="AC14">
            <v>1.6E-2</v>
          </cell>
          <cell r="AD14">
            <v>0.47899999999999998</v>
          </cell>
          <cell r="AE14">
            <v>0.02</v>
          </cell>
          <cell r="AF14">
            <v>1.4E-2</v>
          </cell>
          <cell r="AG14">
            <v>1.4999999999999999E-2</v>
          </cell>
          <cell r="AH14">
            <v>1.9E-2</v>
          </cell>
          <cell r="AI14">
            <v>1.0999999999999999E-2</v>
          </cell>
          <cell r="AJ14">
            <v>0.04</v>
          </cell>
          <cell r="AK14">
            <v>0.111</v>
          </cell>
          <cell r="AL14">
            <v>1.2E-2</v>
          </cell>
          <cell r="AM14">
            <v>8.0000000000000002E-3</v>
          </cell>
          <cell r="AN14">
            <v>8.0000000000000002E-3</v>
          </cell>
          <cell r="AO14">
            <v>2.5000000000000001E-2</v>
          </cell>
          <cell r="AP14">
            <v>0.16700000000000001</v>
          </cell>
          <cell r="AQ14">
            <v>0.40799999999999997</v>
          </cell>
          <cell r="AR14">
            <v>3.9E-2</v>
          </cell>
          <cell r="AS14">
            <v>3.1E-2</v>
          </cell>
          <cell r="AT14">
            <v>3.5000000000000003E-2</v>
          </cell>
          <cell r="AU14">
            <v>0.69099999999999995</v>
          </cell>
          <cell r="AV14">
            <v>3.9E-2</v>
          </cell>
          <cell r="AW14">
            <v>8.9999999999999993E-3</v>
          </cell>
          <cell r="AX14">
            <v>2.3E-2</v>
          </cell>
          <cell r="AY14">
            <v>5.6039999999999992</v>
          </cell>
          <cell r="AZ14">
            <v>5.1740000000000004</v>
          </cell>
          <cell r="BB14">
            <v>689.62699999999995</v>
          </cell>
          <cell r="BC14">
            <v>519.00128938</v>
          </cell>
          <cell r="BD14">
            <v>-170.62571061999995</v>
          </cell>
          <cell r="BE14">
            <v>7</v>
          </cell>
          <cell r="BF14">
            <v>185.78399999999999</v>
          </cell>
          <cell r="BG14">
            <v>209.91812524000002</v>
          </cell>
          <cell r="BH14">
            <v>-24.134125240000031</v>
          </cell>
          <cell r="BI14">
            <v>12.596999999999998</v>
          </cell>
          <cell r="BJ14">
            <v>11.142171769999999</v>
          </cell>
          <cell r="BK14">
            <v>-1.4548282299999986</v>
          </cell>
          <cell r="BL14">
            <v>1.8519999999999999</v>
          </cell>
          <cell r="BM14">
            <v>53.369</v>
          </cell>
          <cell r="BP14">
            <v>641.45399999999995</v>
          </cell>
          <cell r="BQ14">
            <v>3.5790000000000002</v>
          </cell>
          <cell r="BR14">
            <v>8.6029999999999998</v>
          </cell>
          <cell r="BS14">
            <v>3.5790000000000002</v>
          </cell>
          <cell r="BT14">
            <v>1.3390827713288872E-2</v>
          </cell>
          <cell r="BU14">
            <v>3.2188122608947801E-2</v>
          </cell>
          <cell r="BW14">
            <v>0</v>
          </cell>
          <cell r="BX14">
            <v>2.415</v>
          </cell>
          <cell r="BY14">
            <v>2.415</v>
          </cell>
          <cell r="BZ14">
            <v>7</v>
          </cell>
          <cell r="CB14">
            <v>4.6989999999999998</v>
          </cell>
          <cell r="CC14">
            <v>3.847</v>
          </cell>
          <cell r="CD14">
            <v>0.85199999999999987</v>
          </cell>
          <cell r="CE14">
            <v>1.328232421966345E-3</v>
          </cell>
        </row>
        <row r="15">
          <cell r="A15" t="str">
            <v>OTPLS</v>
          </cell>
          <cell r="B15">
            <v>0.86799999999999999</v>
          </cell>
          <cell r="D15">
            <v>0.28000000000000003</v>
          </cell>
          <cell r="F15">
            <v>0.17299999999999999</v>
          </cell>
          <cell r="G15">
            <v>0.311</v>
          </cell>
          <cell r="H15">
            <v>2.0249999999999999</v>
          </cell>
          <cell r="I15">
            <v>0</v>
          </cell>
          <cell r="J15">
            <v>0</v>
          </cell>
          <cell r="K15">
            <v>21.925000000000001</v>
          </cell>
          <cell r="L15">
            <v>0.7</v>
          </cell>
          <cell r="M15">
            <v>0.6</v>
          </cell>
          <cell r="O15">
            <v>0.13800000000000001</v>
          </cell>
          <cell r="P15">
            <v>9.0999999999999998E-2</v>
          </cell>
          <cell r="Q15">
            <v>0</v>
          </cell>
          <cell r="R15">
            <v>1.4E-2</v>
          </cell>
          <cell r="S15">
            <v>4.5999999999999999E-2</v>
          </cell>
          <cell r="T15">
            <v>0</v>
          </cell>
          <cell r="U15">
            <v>0.192</v>
          </cell>
          <cell r="V15">
            <v>0</v>
          </cell>
          <cell r="W15">
            <v>0</v>
          </cell>
          <cell r="X15">
            <v>0</v>
          </cell>
          <cell r="Y15">
            <v>0.39</v>
          </cell>
          <cell r="Z15">
            <v>0</v>
          </cell>
          <cell r="AC15">
            <v>1.0620000000000001</v>
          </cell>
          <cell r="AE15">
            <v>0.45100000000000001</v>
          </cell>
          <cell r="AF15">
            <v>0</v>
          </cell>
          <cell r="AH15">
            <v>0.04</v>
          </cell>
          <cell r="AI15">
            <v>0.58899999999999997</v>
          </cell>
          <cell r="AJ15">
            <v>0</v>
          </cell>
          <cell r="AK15">
            <v>0.38</v>
          </cell>
          <cell r="AL15">
            <v>3.4000000000000002E-2</v>
          </cell>
          <cell r="AM15">
            <v>0.71799999999999997</v>
          </cell>
          <cell r="AN15">
            <v>6.7000000000000004E-2</v>
          </cell>
          <cell r="AO15">
            <v>0</v>
          </cell>
          <cell r="AQ15">
            <v>0.20499999999999999</v>
          </cell>
          <cell r="AR15">
            <v>0</v>
          </cell>
          <cell r="AS15">
            <v>0.32500000000000001</v>
          </cell>
          <cell r="AT15">
            <v>0.06</v>
          </cell>
          <cell r="AV15">
            <v>0</v>
          </cell>
          <cell r="AW15">
            <v>0</v>
          </cell>
          <cell r="AX15">
            <v>0.14499999999999999</v>
          </cell>
          <cell r="AY15">
            <v>31.828999999999997</v>
          </cell>
          <cell r="AZ15">
            <v>25.2</v>
          </cell>
          <cell r="BB15">
            <v>458.80099999999999</v>
          </cell>
          <cell r="BC15">
            <v>568.80943953999997</v>
          </cell>
          <cell r="BD15">
            <v>110.00843953999998</v>
          </cell>
          <cell r="BE15">
            <v>8</v>
          </cell>
          <cell r="BF15">
            <v>38.570999999999998</v>
          </cell>
          <cell r="BG15">
            <v>30.282887300000002</v>
          </cell>
          <cell r="BH15">
            <v>8.2881126999999957</v>
          </cell>
          <cell r="BI15">
            <v>12.992999999999999</v>
          </cell>
          <cell r="BJ15">
            <v>16.045564819999999</v>
          </cell>
          <cell r="BK15">
            <v>3.0525648200000006</v>
          </cell>
          <cell r="BL15">
            <v>1.123</v>
          </cell>
          <cell r="BM15">
            <v>0</v>
          </cell>
          <cell r="BP15">
            <v>447.5913333333333</v>
          </cell>
          <cell r="BQ15">
            <v>3.6279999999999997</v>
          </cell>
          <cell r="BR15">
            <v>4.1049999999999995</v>
          </cell>
          <cell r="BS15">
            <v>2.9249279999999995</v>
          </cell>
          <cell r="BT15">
            <v>1.568356372703076E-2</v>
          </cell>
          <cell r="BU15">
            <v>2.2011150052056415E-2</v>
          </cell>
          <cell r="BV15">
            <v>703072</v>
          </cell>
          <cell r="BW15">
            <v>0.70307200000000003</v>
          </cell>
          <cell r="BX15">
            <v>9.8279999999999994</v>
          </cell>
          <cell r="BY15">
            <v>9.1249279999999988</v>
          </cell>
          <cell r="BZ15">
            <v>8</v>
          </cell>
          <cell r="CB15">
            <v>2.5510000000000002</v>
          </cell>
          <cell r="CC15">
            <v>2.3519999999999999</v>
          </cell>
          <cell r="CD15">
            <v>0.19900000000000029</v>
          </cell>
          <cell r="CE15">
            <v>4.4460199557036474E-4</v>
          </cell>
        </row>
        <row r="16">
          <cell r="A16" t="str">
            <v>EAPGZ</v>
          </cell>
          <cell r="B16">
            <v>61.318999999999996</v>
          </cell>
          <cell r="C16">
            <v>17.713999999999999</v>
          </cell>
          <cell r="D16">
            <v>28.828000000000003</v>
          </cell>
          <cell r="E16">
            <v>15.872</v>
          </cell>
          <cell r="F16">
            <v>18.163999999999998</v>
          </cell>
          <cell r="G16">
            <v>17.302</v>
          </cell>
          <cell r="H16">
            <v>26.803999999999998</v>
          </cell>
          <cell r="I16">
            <v>20.725999999999999</v>
          </cell>
          <cell r="J16">
            <v>12.253</v>
          </cell>
          <cell r="K16">
            <v>537.18999999999994</v>
          </cell>
          <cell r="L16">
            <v>16.819000000000003</v>
          </cell>
          <cell r="M16">
            <v>11.530999999999999</v>
          </cell>
          <cell r="N16">
            <v>6.9330000000000007</v>
          </cell>
          <cell r="O16">
            <v>44.807999999999993</v>
          </cell>
          <cell r="P16">
            <v>8.657</v>
          </cell>
          <cell r="Q16">
            <v>6.1419999999999995</v>
          </cell>
          <cell r="R16">
            <v>8.1249999999999982</v>
          </cell>
          <cell r="S16">
            <v>6.1970000000000001</v>
          </cell>
          <cell r="T16">
            <v>11.972</v>
          </cell>
          <cell r="U16">
            <v>13.805999999999999</v>
          </cell>
          <cell r="V16">
            <v>8.218</v>
          </cell>
          <cell r="W16">
            <v>9.5330000000000013</v>
          </cell>
          <cell r="X16">
            <v>24.974</v>
          </cell>
          <cell r="Y16">
            <v>23.137999999999998</v>
          </cell>
          <cell r="Z16">
            <v>11.694000000000001</v>
          </cell>
          <cell r="AA16">
            <v>15.648999999999999</v>
          </cell>
          <cell r="AB16">
            <v>24.946000000000002</v>
          </cell>
          <cell r="AC16">
            <v>20.811999999999998</v>
          </cell>
          <cell r="AD16">
            <v>4.3979999999999997</v>
          </cell>
          <cell r="AE16">
            <v>22.527000000000001</v>
          </cell>
          <cell r="AF16">
            <v>11.433999999999999</v>
          </cell>
          <cell r="AG16">
            <v>8.0170000000000012</v>
          </cell>
          <cell r="AH16">
            <v>12.117999999999999</v>
          </cell>
          <cell r="AI16">
            <v>13.164</v>
          </cell>
          <cell r="AJ16">
            <v>11.331</v>
          </cell>
          <cell r="AK16">
            <v>16.495000000000001</v>
          </cell>
          <cell r="AL16">
            <v>9.7620000000000005</v>
          </cell>
          <cell r="AM16">
            <v>13.960999999999999</v>
          </cell>
          <cell r="AN16">
            <v>123.66099999999997</v>
          </cell>
          <cell r="AO16">
            <v>13.522000000000002</v>
          </cell>
          <cell r="AP16">
            <v>56.382999999999996</v>
          </cell>
          <cell r="AQ16">
            <v>18.327999999999999</v>
          </cell>
          <cell r="AR16">
            <v>11.006</v>
          </cell>
          <cell r="AS16">
            <v>14.013</v>
          </cell>
          <cell r="AT16">
            <v>33.314</v>
          </cell>
          <cell r="AU16">
            <v>50.115000000000002</v>
          </cell>
          <cell r="AV16">
            <v>12.545999999999998</v>
          </cell>
          <cell r="AW16">
            <v>14.377000000000001</v>
          </cell>
          <cell r="AX16">
            <v>21.303000000000001</v>
          </cell>
          <cell r="AY16">
            <v>1521.9009999999998</v>
          </cell>
          <cell r="BB16">
            <v>276.96499999999997</v>
          </cell>
          <cell r="BC16">
            <v>269.39656894999996</v>
          </cell>
          <cell r="BD16">
            <v>-7.5684310500000151</v>
          </cell>
          <cell r="BE16">
            <v>9</v>
          </cell>
          <cell r="BF16">
            <v>32.284999999999997</v>
          </cell>
          <cell r="BG16">
            <v>25.366424859999999</v>
          </cell>
          <cell r="BH16">
            <v>6.918575139999998</v>
          </cell>
          <cell r="BI16">
            <v>7.1999999999999993</v>
          </cell>
          <cell r="BJ16">
            <v>7.2305175500000001</v>
          </cell>
          <cell r="BK16">
            <v>3.0517550000000782E-2</v>
          </cell>
          <cell r="BL16">
            <v>1.1120000000000001</v>
          </cell>
          <cell r="BM16">
            <v>0</v>
          </cell>
          <cell r="BP16">
            <v>259.96916666666669</v>
          </cell>
          <cell r="BQ16">
            <v>2.1680000000000001</v>
          </cell>
          <cell r="BR16">
            <v>2.8850000000000002</v>
          </cell>
          <cell r="BS16">
            <v>1.846365</v>
          </cell>
          <cell r="BT16">
            <v>1.7045390639274526E-2</v>
          </cell>
          <cell r="BU16">
            <v>2.6633927741430873E-2</v>
          </cell>
          <cell r="BV16">
            <v>321635</v>
          </cell>
          <cell r="BW16">
            <v>0.321635</v>
          </cell>
          <cell r="BX16">
            <v>0.496</v>
          </cell>
          <cell r="BY16">
            <v>0.17436499999999999</v>
          </cell>
          <cell r="BZ16">
            <v>9</v>
          </cell>
          <cell r="CB16">
            <v>1.625</v>
          </cell>
          <cell r="CC16">
            <v>1.3049999999999999</v>
          </cell>
          <cell r="CD16">
            <v>0.32000000000000006</v>
          </cell>
          <cell r="CE16">
            <v>1.2309152046877355E-3</v>
          </cell>
        </row>
        <row r="17">
          <cell r="A17" t="str">
            <v>INPAY</v>
          </cell>
          <cell r="E17">
            <v>0</v>
          </cell>
          <cell r="K17">
            <v>62.396999999999998</v>
          </cell>
          <cell r="S17">
            <v>0</v>
          </cell>
          <cell r="AF17">
            <v>0</v>
          </cell>
          <cell r="AH17">
            <v>0</v>
          </cell>
          <cell r="AU17">
            <v>14.071</v>
          </cell>
          <cell r="AV17">
            <v>0.75600000000000001</v>
          </cell>
          <cell r="AY17">
            <v>77.224000000000004</v>
          </cell>
          <cell r="AZ17">
            <v>41.036999999999999</v>
          </cell>
          <cell r="BB17">
            <v>9566.9290000000001</v>
          </cell>
          <cell r="BC17">
            <v>4598.08821764</v>
          </cell>
          <cell r="BD17">
            <v>-4968.84078236</v>
          </cell>
          <cell r="BE17">
            <v>10</v>
          </cell>
          <cell r="BF17">
            <v>9921.8829999999998</v>
          </cell>
          <cell r="BG17">
            <v>5782.00840075</v>
          </cell>
          <cell r="BH17">
            <v>4139.8745992499998</v>
          </cell>
          <cell r="BI17">
            <v>186.9439999999999</v>
          </cell>
          <cell r="BJ17">
            <v>283.21749736000004</v>
          </cell>
          <cell r="BK17">
            <v>96.273497360000135</v>
          </cell>
          <cell r="BL17">
            <v>23.291</v>
          </cell>
          <cell r="BM17">
            <v>56.64</v>
          </cell>
          <cell r="BP17">
            <v>7068.5311666666676</v>
          </cell>
          <cell r="BQ17">
            <v>211.63900000000001</v>
          </cell>
          <cell r="BR17">
            <v>54.284999999999997</v>
          </cell>
          <cell r="BS17">
            <v>198.62289000000001</v>
          </cell>
          <cell r="BT17">
            <v>6.7439037157814047E-2</v>
          </cell>
          <cell r="BU17">
            <v>1.8431552033665078E-2</v>
          </cell>
          <cell r="BV17">
            <v>13016110</v>
          </cell>
          <cell r="BW17">
            <v>13.016109999999999</v>
          </cell>
          <cell r="BX17">
            <v>17.856999999999999</v>
          </cell>
          <cell r="BY17">
            <v>4.8408899999999999</v>
          </cell>
          <cell r="BZ17">
            <v>10</v>
          </cell>
          <cell r="CB17">
            <v>6.2569999999999997</v>
          </cell>
          <cell r="CC17">
            <v>5.2539999999999996</v>
          </cell>
          <cell r="CD17">
            <v>1.0030000000000001</v>
          </cell>
          <cell r="CE17">
            <v>1.4189652366956859E-4</v>
          </cell>
        </row>
        <row r="18">
          <cell r="A18" t="str">
            <v>INPAD</v>
          </cell>
          <cell r="B18">
            <v>4.6529999999999996</v>
          </cell>
          <cell r="C18">
            <v>1.0960000000000001</v>
          </cell>
          <cell r="D18">
            <v>1.5680000000000001</v>
          </cell>
          <cell r="E18">
            <v>1.0740000000000001</v>
          </cell>
          <cell r="F18">
            <v>1.1060000000000001</v>
          </cell>
          <cell r="G18">
            <v>0.52100000000000002</v>
          </cell>
          <cell r="H18">
            <v>2.3620000000000001</v>
          </cell>
          <cell r="I18">
            <v>1.359</v>
          </cell>
          <cell r="J18">
            <v>0.70199999999999996</v>
          </cell>
          <cell r="K18">
            <v>26.193000000000001</v>
          </cell>
          <cell r="L18">
            <v>1.2250000000000001</v>
          </cell>
          <cell r="N18">
            <v>0.40300000000000002</v>
          </cell>
          <cell r="O18">
            <v>1.212</v>
          </cell>
          <cell r="P18">
            <v>0.52100000000000002</v>
          </cell>
          <cell r="Q18">
            <v>0.36899999999999999</v>
          </cell>
          <cell r="R18">
            <v>0.501</v>
          </cell>
          <cell r="S18">
            <v>0.23</v>
          </cell>
          <cell r="T18">
            <v>0.73199999999999998</v>
          </cell>
          <cell r="U18">
            <v>0.77700000000000002</v>
          </cell>
          <cell r="V18">
            <v>0.55400000000000005</v>
          </cell>
          <cell r="W18">
            <v>0.55200000000000005</v>
          </cell>
          <cell r="X18">
            <v>2.4220000000000002</v>
          </cell>
          <cell r="Y18">
            <v>1.1910000000000001</v>
          </cell>
          <cell r="Z18">
            <v>0.67300000000000004</v>
          </cell>
          <cell r="AA18">
            <v>0.96699999999999997</v>
          </cell>
          <cell r="AB18">
            <v>3.7890000000000001</v>
          </cell>
          <cell r="AC18">
            <v>0.71</v>
          </cell>
          <cell r="AD18">
            <v>0.26700000000000002</v>
          </cell>
          <cell r="AE18">
            <v>0.78</v>
          </cell>
          <cell r="AF18">
            <v>0.29299999999999998</v>
          </cell>
          <cell r="AG18">
            <v>0.748</v>
          </cell>
          <cell r="AH18">
            <v>1.2789999999999999</v>
          </cell>
          <cell r="AI18">
            <v>0.68600000000000005</v>
          </cell>
          <cell r="AJ18">
            <v>0.61</v>
          </cell>
          <cell r="AK18">
            <v>0.40200000000000002</v>
          </cell>
          <cell r="AL18">
            <v>0.63700000000000001</v>
          </cell>
          <cell r="AM18">
            <v>0.93200000000000005</v>
          </cell>
          <cell r="AN18">
            <v>4.7830000000000004</v>
          </cell>
          <cell r="AO18">
            <v>0.89500000000000002</v>
          </cell>
          <cell r="AP18">
            <v>4.1070000000000002</v>
          </cell>
          <cell r="AQ18">
            <v>0.93200000000000005</v>
          </cell>
          <cell r="AR18">
            <v>0</v>
          </cell>
          <cell r="AS18">
            <v>0.39900000000000002</v>
          </cell>
          <cell r="AT18">
            <v>2.2410000000000001</v>
          </cell>
          <cell r="AU18">
            <v>7.3739999999999997</v>
          </cell>
          <cell r="AW18">
            <v>1.1000000000000001</v>
          </cell>
          <cell r="AX18">
            <v>1.355</v>
          </cell>
          <cell r="AY18">
            <v>87.281999999999996</v>
          </cell>
          <cell r="BB18">
            <v>491.22300000000001</v>
          </cell>
          <cell r="BC18">
            <v>392.01643502999997</v>
          </cell>
          <cell r="BD18">
            <v>-99.206564970000045</v>
          </cell>
          <cell r="BE18">
            <v>11</v>
          </cell>
          <cell r="BF18">
            <v>183.33600000000001</v>
          </cell>
          <cell r="BG18">
            <v>197.89990233</v>
          </cell>
          <cell r="BH18">
            <v>-14.563902329999991</v>
          </cell>
          <cell r="BI18">
            <v>4.7470000000000034</v>
          </cell>
          <cell r="BJ18">
            <v>1.9665937199999999</v>
          </cell>
          <cell r="BK18">
            <v>-2.7804062800000038</v>
          </cell>
          <cell r="BL18">
            <v>1.5980000000000001</v>
          </cell>
          <cell r="BM18">
            <v>0</v>
          </cell>
          <cell r="BP18">
            <v>444.12583333333333</v>
          </cell>
          <cell r="BQ18">
            <v>4.13</v>
          </cell>
          <cell r="BR18">
            <v>7.2420000000000009</v>
          </cell>
          <cell r="BS18">
            <v>3.5732749999999998</v>
          </cell>
          <cell r="BT18">
            <v>1.9309527517539136E-2</v>
          </cell>
          <cell r="BU18">
            <v>3.9134854799034058E-2</v>
          </cell>
          <cell r="BV18">
            <v>556725</v>
          </cell>
          <cell r="BW18">
            <v>0.55672500000000003</v>
          </cell>
          <cell r="BX18">
            <v>1.4910000000000001</v>
          </cell>
          <cell r="BY18">
            <v>0.93427500000000008</v>
          </cell>
          <cell r="BZ18">
            <v>11</v>
          </cell>
          <cell r="CB18">
            <v>4.0970000000000004</v>
          </cell>
          <cell r="CC18">
            <v>3.4710000000000001</v>
          </cell>
          <cell r="CD18">
            <v>0.62600000000000033</v>
          </cell>
          <cell r="CE18">
            <v>1.4095104427986822E-3</v>
          </cell>
        </row>
        <row r="19">
          <cell r="A19" t="str">
            <v>PLSAV</v>
          </cell>
          <cell r="B19">
            <v>2.0190000000000001</v>
          </cell>
          <cell r="C19">
            <v>1.0920000000000001</v>
          </cell>
          <cell r="D19">
            <v>0.76600000000000001</v>
          </cell>
          <cell r="E19">
            <v>1.294</v>
          </cell>
          <cell r="F19">
            <v>1.3089999999999999</v>
          </cell>
          <cell r="G19">
            <v>1.2</v>
          </cell>
          <cell r="H19">
            <v>0.93300000000000005</v>
          </cell>
          <cell r="I19">
            <v>0.93300000000000005</v>
          </cell>
          <cell r="J19">
            <v>1.226</v>
          </cell>
          <cell r="K19">
            <v>2.4820000000000002</v>
          </cell>
          <cell r="L19">
            <v>2.9409999999999998</v>
          </cell>
          <cell r="M19">
            <v>0.78800000000000003</v>
          </cell>
          <cell r="N19">
            <v>0.33</v>
          </cell>
          <cell r="O19">
            <v>2.5960000000000001</v>
          </cell>
          <cell r="P19">
            <v>0.81899999999999995</v>
          </cell>
          <cell r="Q19">
            <v>0.44600000000000001</v>
          </cell>
          <cell r="R19">
            <v>7.5999999999999998E-2</v>
          </cell>
          <cell r="S19">
            <v>0.223</v>
          </cell>
          <cell r="T19">
            <v>2.42</v>
          </cell>
          <cell r="U19">
            <v>1.1659999999999999</v>
          </cell>
          <cell r="V19">
            <v>1.091</v>
          </cell>
          <cell r="W19">
            <v>0.72599999999999998</v>
          </cell>
          <cell r="X19">
            <v>1.99</v>
          </cell>
          <cell r="Y19">
            <v>1.1200000000000001</v>
          </cell>
          <cell r="Z19">
            <v>1.085</v>
          </cell>
          <cell r="AA19">
            <v>1.254</v>
          </cell>
          <cell r="AB19">
            <v>1.905</v>
          </cell>
          <cell r="AC19">
            <v>1.5820000000000001</v>
          </cell>
          <cell r="AD19">
            <v>0.151</v>
          </cell>
          <cell r="AE19">
            <v>2.3679999999999999</v>
          </cell>
          <cell r="AF19">
            <v>1.0049999999999999</v>
          </cell>
          <cell r="AG19">
            <v>0.32500000000000001</v>
          </cell>
          <cell r="AH19">
            <v>0.93200000000000005</v>
          </cell>
          <cell r="AI19">
            <v>2.2749999999999999</v>
          </cell>
          <cell r="AJ19">
            <v>0.72499999999999998</v>
          </cell>
          <cell r="AK19">
            <v>0.6</v>
          </cell>
          <cell r="AL19">
            <v>0.5</v>
          </cell>
          <cell r="AM19">
            <v>1.5589999999999999</v>
          </cell>
          <cell r="AN19">
            <v>0.31</v>
          </cell>
          <cell r="AO19">
            <v>1.69</v>
          </cell>
          <cell r="AP19">
            <v>1.8440000000000001</v>
          </cell>
          <cell r="AQ19">
            <v>1.163</v>
          </cell>
          <cell r="AR19">
            <v>0.84699999999999998</v>
          </cell>
          <cell r="AS19">
            <v>1.4430000000000001</v>
          </cell>
          <cell r="AT19">
            <v>4.0519999999999996</v>
          </cell>
          <cell r="AU19">
            <v>1.026</v>
          </cell>
          <cell r="AV19">
            <v>1.2869999999999999</v>
          </cell>
          <cell r="AW19">
            <v>0.94399999999999995</v>
          </cell>
          <cell r="AX19">
            <v>0.875</v>
          </cell>
          <cell r="AY19">
            <v>61.733000000000018</v>
          </cell>
          <cell r="AZ19">
            <v>59.259</v>
          </cell>
          <cell r="BB19">
            <v>199.09100000000001</v>
          </cell>
          <cell r="BC19">
            <v>211.00046212999999</v>
          </cell>
          <cell r="BD19">
            <v>11.90946212999998</v>
          </cell>
          <cell r="BE19">
            <v>12</v>
          </cell>
          <cell r="BF19">
            <v>9.0079999999999991</v>
          </cell>
          <cell r="BG19">
            <v>12.16807</v>
          </cell>
          <cell r="BH19">
            <v>-3.160070000000001</v>
          </cell>
          <cell r="BI19">
            <v>8.7569999999999979</v>
          </cell>
          <cell r="BJ19">
            <v>5.5955866900000002</v>
          </cell>
          <cell r="BK19">
            <v>-3.1614133099999977</v>
          </cell>
          <cell r="BL19">
            <v>0.629</v>
          </cell>
          <cell r="BM19">
            <v>0</v>
          </cell>
          <cell r="BP19">
            <v>229.8088333333333</v>
          </cell>
          <cell r="BQ19">
            <v>0.32200000000000006</v>
          </cell>
          <cell r="BR19">
            <v>1.8519999999999999</v>
          </cell>
          <cell r="BS19">
            <v>0.32200000000000006</v>
          </cell>
          <cell r="BT19">
            <v>3.362795018758346E-3</v>
          </cell>
          <cell r="BU19">
            <v>1.9341293089256074E-2</v>
          </cell>
          <cell r="BW19">
            <v>0</v>
          </cell>
          <cell r="BX19">
            <v>0.499</v>
          </cell>
          <cell r="BY19">
            <v>0.499</v>
          </cell>
          <cell r="BZ19">
            <v>12</v>
          </cell>
          <cell r="CB19">
            <v>0.97399999999999998</v>
          </cell>
          <cell r="CC19">
            <v>0.85099999999999998</v>
          </cell>
          <cell r="CD19">
            <v>0.123</v>
          </cell>
          <cell r="CE19">
            <v>5.3522746804771798E-4</v>
          </cell>
        </row>
        <row r="20">
          <cell r="A20" t="str">
            <v>PLTER</v>
          </cell>
          <cell r="B20">
            <v>6.024</v>
          </cell>
          <cell r="C20">
            <v>5.8000000000000003E-2</v>
          </cell>
          <cell r="D20">
            <v>3.5640000000000001</v>
          </cell>
          <cell r="E20">
            <v>2.351</v>
          </cell>
          <cell r="F20">
            <v>0.12</v>
          </cell>
          <cell r="H20">
            <v>2.3090000000000002</v>
          </cell>
          <cell r="I20">
            <v>1.3359999999999999</v>
          </cell>
          <cell r="J20">
            <v>0.24</v>
          </cell>
          <cell r="K20">
            <v>204.88900000000001</v>
          </cell>
          <cell r="L20">
            <v>0.66400000000000003</v>
          </cell>
          <cell r="M20">
            <v>0.13400000000000001</v>
          </cell>
          <cell r="N20">
            <v>0.17</v>
          </cell>
          <cell r="O20">
            <v>11.842000000000001</v>
          </cell>
          <cell r="P20">
            <v>7.0000000000000001E-3</v>
          </cell>
          <cell r="Q20">
            <v>1.7000000000000001E-2</v>
          </cell>
          <cell r="R20">
            <v>1.869</v>
          </cell>
          <cell r="T20">
            <v>0</v>
          </cell>
          <cell r="U20">
            <v>0.11799999999999999</v>
          </cell>
          <cell r="V20">
            <v>7.0999999999999994E-2</v>
          </cell>
          <cell r="W20">
            <v>6.9000000000000006E-2</v>
          </cell>
          <cell r="X20">
            <v>1.3009999999999999</v>
          </cell>
          <cell r="Y20">
            <v>2.625</v>
          </cell>
          <cell r="Z20">
            <v>0.03</v>
          </cell>
          <cell r="AA20">
            <v>0</v>
          </cell>
          <cell r="AB20">
            <v>1.0109999999999999</v>
          </cell>
          <cell r="AC20">
            <v>1.75</v>
          </cell>
          <cell r="AD20">
            <v>0</v>
          </cell>
          <cell r="AE20">
            <v>3.6999999999999998E-2</v>
          </cell>
          <cell r="AF20">
            <v>4.4999999999999998E-2</v>
          </cell>
          <cell r="AH20">
            <v>0.156</v>
          </cell>
          <cell r="AI20">
            <v>2.1000000000000001E-2</v>
          </cell>
          <cell r="AK20">
            <v>0.6</v>
          </cell>
          <cell r="AL20">
            <v>0.125</v>
          </cell>
          <cell r="AM20">
            <v>0.37</v>
          </cell>
          <cell r="AN20">
            <v>11.612</v>
          </cell>
          <cell r="AO20">
            <v>0.06</v>
          </cell>
          <cell r="AP20">
            <v>11.557</v>
          </cell>
          <cell r="AQ20">
            <v>0.3</v>
          </cell>
          <cell r="AR20">
            <v>4.4999999999999998E-2</v>
          </cell>
          <cell r="AT20">
            <v>0.52700000000000002</v>
          </cell>
          <cell r="AU20">
            <v>6.9749999999999996</v>
          </cell>
          <cell r="AV20">
            <v>2.9000000000000001E-2</v>
          </cell>
          <cell r="AW20">
            <v>0.1</v>
          </cell>
          <cell r="AX20">
            <v>0.14499999999999999</v>
          </cell>
          <cell r="AY20">
            <v>275.27299999999997</v>
          </cell>
          <cell r="AZ20">
            <v>424.28799999999995</v>
          </cell>
          <cell r="BB20">
            <v>163.006</v>
          </cell>
          <cell r="BC20">
            <v>187.16881558</v>
          </cell>
          <cell r="BD20">
            <v>24.16281558</v>
          </cell>
          <cell r="BE20">
            <v>13</v>
          </cell>
          <cell r="BF20">
            <v>96.501000000000005</v>
          </cell>
          <cell r="BG20">
            <v>69.771380620000002</v>
          </cell>
          <cell r="BH20">
            <v>26.729619380000003</v>
          </cell>
          <cell r="BI20">
            <v>4.3660000000000005</v>
          </cell>
          <cell r="BJ20">
            <v>4.5761597099999998</v>
          </cell>
          <cell r="BK20">
            <v>0.21015970999999922</v>
          </cell>
          <cell r="BL20">
            <v>0.11600000000000001</v>
          </cell>
          <cell r="BM20">
            <v>0</v>
          </cell>
          <cell r="BP20">
            <v>174.77916666666667</v>
          </cell>
          <cell r="BQ20">
            <v>0.90300000000000014</v>
          </cell>
          <cell r="BR20">
            <v>1.6639999999999999</v>
          </cell>
          <cell r="BS20">
            <v>0.90300000000000014</v>
          </cell>
          <cell r="BT20">
            <v>1.2399647173814577E-2</v>
          </cell>
          <cell r="BU20">
            <v>2.2849405201802276E-2</v>
          </cell>
          <cell r="BW20">
            <v>0</v>
          </cell>
          <cell r="BX20">
            <v>9.6000000000000002E-2</v>
          </cell>
          <cell r="BY20">
            <v>9.6000000000000002E-2</v>
          </cell>
          <cell r="BZ20">
            <v>13</v>
          </cell>
          <cell r="CB20">
            <v>1.518</v>
          </cell>
          <cell r="CC20">
            <v>1.27</v>
          </cell>
          <cell r="CD20">
            <v>0.248</v>
          </cell>
          <cell r="CE20">
            <v>1.4189334159773047E-3</v>
          </cell>
        </row>
        <row r="21">
          <cell r="A21" t="str">
            <v>PEREX</v>
          </cell>
          <cell r="B21">
            <v>12.048</v>
          </cell>
          <cell r="C21">
            <v>3.2429999999999999</v>
          </cell>
          <cell r="D21">
            <v>8.1059999999999999</v>
          </cell>
          <cell r="E21">
            <v>5.798</v>
          </cell>
          <cell r="F21">
            <v>2.65</v>
          </cell>
          <cell r="G21">
            <v>3.1920000000000002</v>
          </cell>
          <cell r="H21">
            <v>5.2949999999999999</v>
          </cell>
          <cell r="I21">
            <v>2.7149999999999999</v>
          </cell>
          <cell r="J21">
            <v>2.0830000000000002</v>
          </cell>
          <cell r="K21">
            <v>42.850999999999999</v>
          </cell>
          <cell r="L21">
            <v>5.1580000000000004</v>
          </cell>
          <cell r="M21">
            <v>1.1879999999999999</v>
          </cell>
          <cell r="N21">
            <v>1.198</v>
          </cell>
          <cell r="O21">
            <v>4.8109999999999999</v>
          </cell>
          <cell r="P21">
            <v>2.2829999999999999</v>
          </cell>
          <cell r="Q21">
            <v>1.484</v>
          </cell>
          <cell r="R21">
            <v>0.82199999999999995</v>
          </cell>
          <cell r="S21">
            <v>2.2559999999999998</v>
          </cell>
          <cell r="T21">
            <v>1.915</v>
          </cell>
          <cell r="U21">
            <v>3.73</v>
          </cell>
          <cell r="V21">
            <v>2.0070000000000001</v>
          </cell>
          <cell r="W21">
            <v>3.077</v>
          </cell>
          <cell r="X21">
            <v>6.1379999999999999</v>
          </cell>
          <cell r="Y21">
            <v>3.9590000000000001</v>
          </cell>
          <cell r="Z21">
            <v>2.419</v>
          </cell>
          <cell r="AA21">
            <v>1.8080000000000001</v>
          </cell>
          <cell r="AB21">
            <v>6.8639999999999999</v>
          </cell>
          <cell r="AC21">
            <v>2.4900000000000002</v>
          </cell>
          <cell r="AD21">
            <v>2.4830000000000001</v>
          </cell>
          <cell r="AE21">
            <v>3.4630000000000001</v>
          </cell>
          <cell r="AF21">
            <v>3.5350000000000001</v>
          </cell>
          <cell r="AG21">
            <v>1.4370000000000001</v>
          </cell>
          <cell r="AH21">
            <v>4.8490000000000002</v>
          </cell>
          <cell r="AI21">
            <v>2.64</v>
          </cell>
          <cell r="AJ21">
            <v>1.8149999999999999</v>
          </cell>
          <cell r="AK21">
            <v>2.3130000000000002</v>
          </cell>
          <cell r="AL21">
            <v>1.5309999999999999</v>
          </cell>
          <cell r="AM21">
            <v>3.3279999999999998</v>
          </cell>
          <cell r="AN21">
            <v>3.6859999999999999</v>
          </cell>
          <cell r="AO21">
            <v>3.4169999999999998</v>
          </cell>
          <cell r="AP21">
            <v>5.5869999999999997</v>
          </cell>
          <cell r="AQ21">
            <v>2.69</v>
          </cell>
          <cell r="AR21">
            <v>2.5</v>
          </cell>
          <cell r="AS21">
            <v>2.919</v>
          </cell>
          <cell r="AT21">
            <v>6.0229999999999997</v>
          </cell>
          <cell r="AU21">
            <v>11.726000000000001</v>
          </cell>
          <cell r="AV21">
            <v>1.762</v>
          </cell>
          <cell r="AW21">
            <v>2.782</v>
          </cell>
          <cell r="AX21">
            <v>3.0390000000000001</v>
          </cell>
          <cell r="AY21">
            <v>215.113</v>
          </cell>
          <cell r="AZ21">
            <v>135.75800000000001</v>
          </cell>
          <cell r="BA21">
            <v>47.753</v>
          </cell>
          <cell r="BB21">
            <v>1245.3109999999999</v>
          </cell>
          <cell r="BC21">
            <v>977.19902342</v>
          </cell>
          <cell r="BD21">
            <v>-268.11197657999992</v>
          </cell>
          <cell r="BE21">
            <v>14</v>
          </cell>
          <cell r="BF21">
            <v>103.221</v>
          </cell>
          <cell r="BG21">
            <v>94.306024109999996</v>
          </cell>
          <cell r="BH21">
            <v>8.914975890000008</v>
          </cell>
          <cell r="BI21">
            <v>23.474999999999994</v>
          </cell>
          <cell r="BJ21">
            <v>26.46082784</v>
          </cell>
          <cell r="BK21">
            <v>2.985827840000006</v>
          </cell>
          <cell r="BL21">
            <v>0.82100000000000006</v>
          </cell>
          <cell r="BM21">
            <v>0</v>
          </cell>
          <cell r="BP21">
            <v>999.65366666666671</v>
          </cell>
          <cell r="BQ21">
            <v>15.512</v>
          </cell>
          <cell r="BR21">
            <v>5.6829999999999998</v>
          </cell>
          <cell r="BS21">
            <v>14.300308000000001</v>
          </cell>
          <cell r="BT21">
            <v>3.4332629734097911E-2</v>
          </cell>
          <cell r="BU21">
            <v>1.3643925346144881E-2</v>
          </cell>
          <cell r="BV21">
            <v>1211692</v>
          </cell>
          <cell r="BW21">
            <v>1.211692</v>
          </cell>
          <cell r="BX21">
            <v>2.363</v>
          </cell>
          <cell r="BY21">
            <v>1.151308</v>
          </cell>
          <cell r="BZ21">
            <v>14</v>
          </cell>
          <cell r="CB21">
            <v>3.105</v>
          </cell>
          <cell r="CC21">
            <v>2.9470000000000001</v>
          </cell>
          <cell r="CD21">
            <v>0.15799999999999992</v>
          </cell>
          <cell r="CE21">
            <v>1.580547396248233E-4</v>
          </cell>
        </row>
        <row r="22">
          <cell r="A22" t="str">
            <v>OTHEX</v>
          </cell>
          <cell r="B22">
            <v>5.1790000000000003</v>
          </cell>
          <cell r="C22">
            <v>2.1560000000000001</v>
          </cell>
          <cell r="D22">
            <v>4.79</v>
          </cell>
          <cell r="E22">
            <v>2.3410000000000002</v>
          </cell>
          <cell r="F22">
            <v>1.25</v>
          </cell>
          <cell r="G22">
            <v>1.131</v>
          </cell>
          <cell r="H22">
            <v>3.3079999999999998</v>
          </cell>
          <cell r="I22">
            <v>1.39</v>
          </cell>
          <cell r="J22">
            <v>0.80200000000000005</v>
          </cell>
          <cell r="K22">
            <v>11.434000000000001</v>
          </cell>
          <cell r="L22">
            <v>2.0840000000000001</v>
          </cell>
          <cell r="M22">
            <v>0.66400000000000003</v>
          </cell>
          <cell r="N22">
            <v>0.46600000000000003</v>
          </cell>
          <cell r="O22">
            <v>0.872</v>
          </cell>
          <cell r="P22">
            <v>0.54100000000000004</v>
          </cell>
          <cell r="Q22">
            <v>0.375</v>
          </cell>
          <cell r="R22">
            <v>0.20899999999999999</v>
          </cell>
          <cell r="S22">
            <v>1.9830000000000001</v>
          </cell>
          <cell r="T22">
            <v>0.76600000000000001</v>
          </cell>
          <cell r="U22">
            <v>0.69099999999999995</v>
          </cell>
          <cell r="V22">
            <v>0.71499999999999997</v>
          </cell>
          <cell r="W22">
            <v>0.66600000000000004</v>
          </cell>
          <cell r="X22">
            <v>1.5349999999999999</v>
          </cell>
          <cell r="Y22">
            <v>2.3180000000000001</v>
          </cell>
          <cell r="Z22">
            <v>0.83899999999999997</v>
          </cell>
          <cell r="AA22">
            <v>0.88800000000000001</v>
          </cell>
          <cell r="AB22">
            <v>1.8009999999999999</v>
          </cell>
          <cell r="AC22">
            <v>1.1220000000000001</v>
          </cell>
          <cell r="AD22">
            <v>0.443</v>
          </cell>
          <cell r="AE22">
            <v>2.242</v>
          </cell>
          <cell r="AF22">
            <v>0.81699999999999995</v>
          </cell>
          <cell r="AG22">
            <v>1.0509999999999999</v>
          </cell>
          <cell r="AH22">
            <v>2.9489999999999998</v>
          </cell>
          <cell r="AI22">
            <v>0.65300000000000002</v>
          </cell>
          <cell r="AJ22">
            <v>0.46800000000000003</v>
          </cell>
          <cell r="AK22">
            <v>0.997</v>
          </cell>
          <cell r="AL22">
            <v>0.42099999999999999</v>
          </cell>
          <cell r="AM22">
            <v>1.0429999999999999</v>
          </cell>
          <cell r="AN22">
            <v>1.1000000000000001</v>
          </cell>
          <cell r="AO22">
            <v>1.008</v>
          </cell>
          <cell r="AP22">
            <v>1.629</v>
          </cell>
          <cell r="AQ22">
            <v>1.677</v>
          </cell>
          <cell r="AR22">
            <v>0.73599999999999999</v>
          </cell>
          <cell r="AS22">
            <v>0.68600000000000005</v>
          </cell>
          <cell r="AT22">
            <v>5.0789999999999997</v>
          </cell>
          <cell r="AU22">
            <v>5.1870000000000003</v>
          </cell>
          <cell r="AV22">
            <v>0.77300000000000002</v>
          </cell>
          <cell r="AW22">
            <v>1.2509999999999999</v>
          </cell>
          <cell r="AX22">
            <v>1.3859999999999999</v>
          </cell>
          <cell r="AY22">
            <v>83.912000000000006</v>
          </cell>
          <cell r="AZ22">
            <v>53.993000000000002</v>
          </cell>
          <cell r="BB22">
            <v>193.29900000000001</v>
          </cell>
          <cell r="BC22">
            <v>181.04192177000002</v>
          </cell>
          <cell r="BD22">
            <v>-12.257078229999991</v>
          </cell>
          <cell r="BE22">
            <v>15</v>
          </cell>
          <cell r="BF22">
            <v>24.709</v>
          </cell>
          <cell r="BG22">
            <v>35.57603684</v>
          </cell>
          <cell r="BH22">
            <v>-10.867036840000001</v>
          </cell>
          <cell r="BI22">
            <v>4.4859999999999998</v>
          </cell>
          <cell r="BJ22">
            <v>3.6278462</v>
          </cell>
          <cell r="BK22">
            <v>-0.85815379999999974</v>
          </cell>
          <cell r="BL22">
            <v>0.56300000000000006</v>
          </cell>
          <cell r="BM22">
            <v>0</v>
          </cell>
          <cell r="BP22">
            <v>186.48983333333334</v>
          </cell>
          <cell r="BQ22">
            <v>1.2559999999999998</v>
          </cell>
          <cell r="BR22">
            <v>2.8239999999999998</v>
          </cell>
          <cell r="BS22">
            <v>1.0078369999999999</v>
          </cell>
          <cell r="BT22">
            <v>1.2970191225795147E-2</v>
          </cell>
          <cell r="BU22">
            <v>3.6342999931184804E-2</v>
          </cell>
          <cell r="BV22">
            <v>248163</v>
          </cell>
          <cell r="BW22">
            <v>0.24816299999999999</v>
          </cell>
          <cell r="BX22">
            <v>1.885</v>
          </cell>
          <cell r="BY22">
            <v>1.6368370000000001</v>
          </cell>
          <cell r="BZ22">
            <v>15</v>
          </cell>
          <cell r="CB22">
            <v>2.0289999999999999</v>
          </cell>
          <cell r="CC22">
            <v>1.7210000000000001</v>
          </cell>
          <cell r="CD22">
            <v>0.30799999999999983</v>
          </cell>
          <cell r="CE22">
            <v>1.6515645625007251E-3</v>
          </cell>
        </row>
        <row r="23">
          <cell r="A23" t="str">
            <v>CIIOU</v>
          </cell>
          <cell r="B23">
            <v>29.923000000000002</v>
          </cell>
          <cell r="C23">
            <v>7.6449999999999996</v>
          </cell>
          <cell r="D23">
            <v>18.794</v>
          </cell>
          <cell r="E23">
            <v>12.858000000000001</v>
          </cell>
          <cell r="F23">
            <v>6.4350000000000005</v>
          </cell>
          <cell r="G23">
            <v>6.0440000000000005</v>
          </cell>
          <cell r="H23">
            <v>14.207000000000001</v>
          </cell>
          <cell r="I23">
            <v>7.7329999999999997</v>
          </cell>
          <cell r="J23">
            <v>5.0530000000000008</v>
          </cell>
          <cell r="K23">
            <v>350.24600000000004</v>
          </cell>
          <cell r="L23">
            <v>12.071999999999999</v>
          </cell>
          <cell r="M23">
            <v>2.774</v>
          </cell>
          <cell r="N23">
            <v>2.5670000000000002</v>
          </cell>
          <cell r="O23">
            <v>21.332999999999998</v>
          </cell>
          <cell r="P23">
            <v>4.1710000000000003</v>
          </cell>
          <cell r="Q23">
            <v>2.6909999999999998</v>
          </cell>
          <cell r="R23">
            <v>3.4769999999999999</v>
          </cell>
          <cell r="S23">
            <v>4.6920000000000002</v>
          </cell>
          <cell r="T23">
            <v>5.8330000000000002</v>
          </cell>
          <cell r="U23">
            <v>6.4820000000000002</v>
          </cell>
          <cell r="V23">
            <v>4.4379999999999997</v>
          </cell>
          <cell r="W23">
            <v>5.09</v>
          </cell>
          <cell r="X23">
            <v>13.385999999999999</v>
          </cell>
          <cell r="Y23">
            <v>11.212999999999999</v>
          </cell>
          <cell r="Z23">
            <v>5.0459999999999994</v>
          </cell>
          <cell r="AA23">
            <v>4.9169999999999998</v>
          </cell>
          <cell r="AB23">
            <v>15.37</v>
          </cell>
          <cell r="AC23">
            <v>7.6539999999999999</v>
          </cell>
          <cell r="AD23">
            <v>3.3440000000000003</v>
          </cell>
          <cell r="AE23">
            <v>8.89</v>
          </cell>
          <cell r="AF23">
            <v>5.6950000000000003</v>
          </cell>
          <cell r="AG23">
            <v>3.5609999999999999</v>
          </cell>
          <cell r="AH23">
            <v>10.164999999999999</v>
          </cell>
          <cell r="AI23">
            <v>6.2750000000000004</v>
          </cell>
          <cell r="AJ23">
            <v>3.6179999999999999</v>
          </cell>
          <cell r="AK23">
            <v>4.9119999999999999</v>
          </cell>
          <cell r="AL23">
            <v>3.214</v>
          </cell>
          <cell r="AM23">
            <v>7.2320000000000002</v>
          </cell>
          <cell r="AN23">
            <v>21.491</v>
          </cell>
          <cell r="AO23">
            <v>7.0699999999999994</v>
          </cell>
          <cell r="AP23">
            <v>24.724000000000004</v>
          </cell>
          <cell r="AQ23">
            <v>6.7620000000000005</v>
          </cell>
          <cell r="AR23">
            <v>4.1280000000000001</v>
          </cell>
          <cell r="AS23">
            <v>5.4470000000000001</v>
          </cell>
          <cell r="AT23">
            <v>17.922000000000001</v>
          </cell>
          <cell r="AU23">
            <v>46.358999999999995</v>
          </cell>
          <cell r="AV23">
            <v>4.6070000000000002</v>
          </cell>
          <cell r="AW23">
            <v>6.1769999999999996</v>
          </cell>
          <cell r="AX23">
            <v>6.8</v>
          </cell>
          <cell r="AY23">
            <v>800.53700000000003</v>
          </cell>
          <cell r="BA23">
            <v>3941</v>
          </cell>
          <cell r="BB23">
            <v>152.47300000000001</v>
          </cell>
          <cell r="BC23">
            <v>92.17656534999999</v>
          </cell>
          <cell r="BD23">
            <v>-60.296434650000023</v>
          </cell>
          <cell r="BE23">
            <v>16</v>
          </cell>
          <cell r="BF23">
            <v>32.28</v>
          </cell>
          <cell r="BG23">
            <v>37.569483820000002</v>
          </cell>
          <cell r="BH23">
            <v>-5.2894838200000009</v>
          </cell>
          <cell r="BI23">
            <v>3.4509999999999996</v>
          </cell>
          <cell r="BJ23">
            <v>2.17305349</v>
          </cell>
          <cell r="BK23">
            <v>-1.2779465099999996</v>
          </cell>
          <cell r="BL23">
            <v>0.20800000000000002</v>
          </cell>
          <cell r="BM23">
            <v>0</v>
          </cell>
          <cell r="BP23">
            <v>144.23783333333333</v>
          </cell>
          <cell r="BQ23">
            <v>0.83199999999999996</v>
          </cell>
          <cell r="BR23">
            <v>1.859</v>
          </cell>
          <cell r="BS23">
            <v>0.68096299999999998</v>
          </cell>
          <cell r="BT23">
            <v>1.1330669368993572E-2</v>
          </cell>
          <cell r="BU23">
            <v>3.0932245007377863E-2</v>
          </cell>
          <cell r="BV23">
            <v>151037</v>
          </cell>
          <cell r="BW23">
            <v>0.151037</v>
          </cell>
          <cell r="BX23">
            <v>0.316</v>
          </cell>
          <cell r="BY23">
            <v>0.164963</v>
          </cell>
          <cell r="BZ23">
            <v>16</v>
          </cell>
          <cell r="CB23">
            <v>1.232</v>
          </cell>
          <cell r="CC23">
            <v>0.998</v>
          </cell>
          <cell r="CD23">
            <v>0.23399999999999999</v>
          </cell>
          <cell r="CE23">
            <v>1.6223205423449927E-3</v>
          </cell>
        </row>
        <row r="24">
          <cell r="A24" t="str">
            <v>GIOKA</v>
          </cell>
          <cell r="B24">
            <v>31.395999999999994</v>
          </cell>
          <cell r="C24">
            <v>10.068999999999999</v>
          </cell>
          <cell r="D24">
            <v>10.034000000000002</v>
          </cell>
          <cell r="E24">
            <v>3.0139999999999993</v>
          </cell>
          <cell r="F24">
            <v>11.728999999999997</v>
          </cell>
          <cell r="G24">
            <v>11.257999999999999</v>
          </cell>
          <cell r="H24">
            <v>12.596999999999998</v>
          </cell>
          <cell r="I24">
            <v>12.992999999999999</v>
          </cell>
          <cell r="J24">
            <v>7.1999999999999993</v>
          </cell>
          <cell r="K24">
            <v>186.9439999999999</v>
          </cell>
          <cell r="L24">
            <v>4.7470000000000034</v>
          </cell>
          <cell r="M24">
            <v>8.7569999999999979</v>
          </cell>
          <cell r="N24">
            <v>4.3660000000000005</v>
          </cell>
          <cell r="O24">
            <v>23.474999999999994</v>
          </cell>
          <cell r="P24">
            <v>4.4859999999999998</v>
          </cell>
          <cell r="Q24">
            <v>3.4509999999999996</v>
          </cell>
          <cell r="R24">
            <v>4.6479999999999979</v>
          </cell>
          <cell r="S24">
            <v>1.5049999999999999</v>
          </cell>
          <cell r="T24">
            <v>6.1389999999999993</v>
          </cell>
          <cell r="U24">
            <v>7.323999999999999</v>
          </cell>
          <cell r="V24">
            <v>3.7800000000000002</v>
          </cell>
          <cell r="W24">
            <v>4.4430000000000014</v>
          </cell>
          <cell r="X24">
            <v>11.588000000000001</v>
          </cell>
          <cell r="Y24">
            <v>11.924999999999999</v>
          </cell>
          <cell r="Z24">
            <v>6.6480000000000015</v>
          </cell>
          <cell r="AA24">
            <v>10.731999999999999</v>
          </cell>
          <cell r="AB24">
            <v>9.5760000000000023</v>
          </cell>
          <cell r="AC24">
            <v>13.157999999999998</v>
          </cell>
          <cell r="AD24">
            <v>1.0539999999999994</v>
          </cell>
          <cell r="AE24">
            <v>13.637</v>
          </cell>
          <cell r="AF24">
            <v>5.738999999999999</v>
          </cell>
          <cell r="AG24">
            <v>4.4560000000000013</v>
          </cell>
          <cell r="AH24">
            <v>1.9529999999999994</v>
          </cell>
          <cell r="AI24">
            <v>6.8889999999999993</v>
          </cell>
          <cell r="AJ24">
            <v>7.7129999999999992</v>
          </cell>
          <cell r="AK24">
            <v>11.583000000000002</v>
          </cell>
          <cell r="AL24">
            <v>6.548</v>
          </cell>
          <cell r="AM24">
            <v>6.7289999999999983</v>
          </cell>
          <cell r="AN24">
            <v>102.16999999999997</v>
          </cell>
          <cell r="AO24">
            <v>6.4520000000000026</v>
          </cell>
          <cell r="AP24">
            <v>31.658999999999992</v>
          </cell>
          <cell r="AQ24">
            <v>11.565999999999999</v>
          </cell>
          <cell r="AR24">
            <v>6.8780000000000001</v>
          </cell>
          <cell r="AS24">
            <v>8.5659999999999989</v>
          </cell>
          <cell r="AT24">
            <v>15.391999999999999</v>
          </cell>
          <cell r="AU24">
            <v>3.7560000000000073</v>
          </cell>
          <cell r="AV24">
            <v>7.9389999999999974</v>
          </cell>
          <cell r="AW24">
            <v>8.2000000000000011</v>
          </cell>
          <cell r="AX24">
            <v>14.503</v>
          </cell>
          <cell r="AY24">
            <v>721.36399999999981</v>
          </cell>
          <cell r="AZ24">
            <v>424.28800000000001</v>
          </cell>
          <cell r="BA24">
            <v>2516</v>
          </cell>
          <cell r="BB24">
            <v>200.352</v>
          </cell>
          <cell r="BC24">
            <v>149.82803312000001</v>
          </cell>
          <cell r="BD24">
            <v>-50.523966879999989</v>
          </cell>
          <cell r="BE24">
            <v>17</v>
          </cell>
          <cell r="BF24">
            <v>4.5609999999999999</v>
          </cell>
          <cell r="BG24">
            <v>5.1051710000000003</v>
          </cell>
          <cell r="BH24">
            <v>-0.5441710000000004</v>
          </cell>
          <cell r="BI24">
            <v>4.6479999999999979</v>
          </cell>
          <cell r="BJ24">
            <v>2.3555749500000003</v>
          </cell>
          <cell r="BK24">
            <v>-2.2924250499999976</v>
          </cell>
          <cell r="BL24">
            <v>9.2999999999999999E-2</v>
          </cell>
          <cell r="BM24">
            <v>0</v>
          </cell>
          <cell r="BP24">
            <v>188.49916666666664</v>
          </cell>
          <cell r="BQ24">
            <v>2.4319999999999999</v>
          </cell>
          <cell r="BR24">
            <v>1.0309999999999999</v>
          </cell>
          <cell r="BS24">
            <v>2.207532</v>
          </cell>
          <cell r="BT24">
            <v>2.8106632478481341E-2</v>
          </cell>
          <cell r="BU24">
            <v>1.3126848482972958E-2</v>
          </cell>
          <cell r="BV24">
            <v>224468</v>
          </cell>
          <cell r="BW24">
            <v>0.224468</v>
          </cell>
          <cell r="BX24">
            <v>0.183</v>
          </cell>
          <cell r="BY24">
            <v>-4.1468000000000005E-2</v>
          </cell>
          <cell r="BZ24">
            <v>17</v>
          </cell>
          <cell r="CB24">
            <v>0.85699999999999998</v>
          </cell>
          <cell r="CC24">
            <v>0.71599999999999997</v>
          </cell>
          <cell r="CD24">
            <v>0.14100000000000001</v>
          </cell>
          <cell r="CE24">
            <v>7.4801391694923514E-4</v>
          </cell>
        </row>
        <row r="25">
          <cell r="A25" t="str">
            <v>EKBNO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769.35700000000008</v>
          </cell>
          <cell r="BA25">
            <v>17534</v>
          </cell>
          <cell r="BB25">
            <v>73.778000000000006</v>
          </cell>
          <cell r="BC25">
            <v>410.38775685000002</v>
          </cell>
          <cell r="BD25">
            <v>336.60975685</v>
          </cell>
          <cell r="BE25">
            <v>18</v>
          </cell>
          <cell r="BF25">
            <v>7.4580000000000002</v>
          </cell>
          <cell r="BG25">
            <v>8.8858890000000006</v>
          </cell>
          <cell r="BH25">
            <v>-1.4278890000000004</v>
          </cell>
          <cell r="BI25">
            <v>1.5049999999999999</v>
          </cell>
          <cell r="BJ25">
            <v>7.8652527499999998</v>
          </cell>
          <cell r="BK25">
            <v>6.3602527499999999</v>
          </cell>
          <cell r="BL25">
            <v>3.0939999999999999</v>
          </cell>
          <cell r="BM25">
            <v>0</v>
          </cell>
          <cell r="BP25">
            <v>77.069166666666675</v>
          </cell>
          <cell r="BQ25">
            <v>0.40700000000000003</v>
          </cell>
          <cell r="BR25">
            <v>4.2389999999999999</v>
          </cell>
          <cell r="BS25">
            <v>0.30134100000000003</v>
          </cell>
          <cell r="BT25">
            <v>9.3840173869792279E-3</v>
          </cell>
          <cell r="BU25">
            <v>0.13200609841808764</v>
          </cell>
          <cell r="BV25">
            <v>105659</v>
          </cell>
          <cell r="BW25">
            <v>0.105659</v>
          </cell>
          <cell r="BX25">
            <v>1.1910000000000001</v>
          </cell>
          <cell r="BY25">
            <v>1.0853410000000001</v>
          </cell>
          <cell r="BZ25">
            <v>18</v>
          </cell>
          <cell r="CB25">
            <v>2.0089999999999999</v>
          </cell>
          <cell r="CC25">
            <v>1.7130000000000001</v>
          </cell>
          <cell r="CD25">
            <v>0.29599999999999982</v>
          </cell>
          <cell r="CE25">
            <v>3.8407058594552485E-3</v>
          </cell>
        </row>
        <row r="26">
          <cell r="B26">
            <v>0</v>
          </cell>
          <cell r="C26">
            <v>-2.1316282072803006E-14</v>
          </cell>
          <cell r="D26">
            <v>0</v>
          </cell>
          <cell r="E26">
            <v>0</v>
          </cell>
          <cell r="F26">
            <v>2.042810365310288E-14</v>
          </cell>
          <cell r="G26">
            <v>2.8421709430404007E-14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1.021405182655144E-14</v>
          </cell>
          <cell r="N26">
            <v>7.1054273576010019E-15</v>
          </cell>
          <cell r="O26">
            <v>0</v>
          </cell>
          <cell r="P26">
            <v>1.8179902028236938E-14</v>
          </cell>
          <cell r="Q26">
            <v>1.7097434579227411E-14</v>
          </cell>
          <cell r="R26">
            <v>0</v>
          </cell>
          <cell r="S26">
            <v>9.2148511043887993E-15</v>
          </cell>
          <cell r="T26">
            <v>0</v>
          </cell>
          <cell r="U26">
            <v>8.8817841970012523E-15</v>
          </cell>
          <cell r="V26">
            <v>1.865174681370263E-14</v>
          </cell>
          <cell r="W26">
            <v>-1.1546319456101628E-14</v>
          </cell>
          <cell r="X26">
            <v>0</v>
          </cell>
          <cell r="Y26">
            <v>0</v>
          </cell>
          <cell r="Z26">
            <v>-9.7699626167013776E-15</v>
          </cell>
          <cell r="AA26">
            <v>0</v>
          </cell>
          <cell r="AB26">
            <v>0</v>
          </cell>
          <cell r="AC26">
            <v>0</v>
          </cell>
          <cell r="AD26">
            <v>3.5527136788005009E-15</v>
          </cell>
          <cell r="AE26">
            <v>3.8191672047105385E-14</v>
          </cell>
          <cell r="AF26">
            <v>-1.2434497875801753E-14</v>
          </cell>
          <cell r="AG26">
            <v>2.886579864025407E-15</v>
          </cell>
          <cell r="AH26">
            <v>0</v>
          </cell>
          <cell r="AI26">
            <v>1.3766765505351941E-14</v>
          </cell>
          <cell r="AJ26">
            <v>2.8421709430404007E-14</v>
          </cell>
          <cell r="AK26">
            <v>0</v>
          </cell>
          <cell r="AL26">
            <v>0</v>
          </cell>
          <cell r="AM26">
            <v>-3.3750779948604759E-14</v>
          </cell>
          <cell r="AN26">
            <v>0</v>
          </cell>
          <cell r="AO26">
            <v>6.8833827526759706E-15</v>
          </cell>
          <cell r="AP26">
            <v>0</v>
          </cell>
          <cell r="AQ26">
            <v>0</v>
          </cell>
          <cell r="AR26">
            <v>-1.2434497875801753E-14</v>
          </cell>
          <cell r="AS26">
            <v>-2.3646883062777846E-14</v>
          </cell>
          <cell r="AT26">
            <v>9.2370555648813024E-14</v>
          </cell>
          <cell r="AU26">
            <v>0</v>
          </cell>
          <cell r="AV26">
            <v>3.1974423109204508E-14</v>
          </cell>
          <cell r="AW26">
            <v>-1.1324274851176597E-14</v>
          </cell>
          <cell r="AX26">
            <v>2.1316282072803006E-14</v>
          </cell>
          <cell r="AY26">
            <v>-1.6370904631912708E-11</v>
          </cell>
          <cell r="AZ26">
            <v>112.27600000000007</v>
          </cell>
          <cell r="BA26">
            <v>2150</v>
          </cell>
          <cell r="BB26">
            <v>272.048</v>
          </cell>
          <cell r="BC26">
            <v>244.14054891999999</v>
          </cell>
          <cell r="BD26">
            <v>-27.907451080000016</v>
          </cell>
          <cell r="BE26">
            <v>19</v>
          </cell>
          <cell r="BF26">
            <v>38.076000000000001</v>
          </cell>
          <cell r="BG26">
            <v>24.689456670000002</v>
          </cell>
          <cell r="BH26">
            <v>13.386543329999999</v>
          </cell>
          <cell r="BI26">
            <v>6.1389999999999993</v>
          </cell>
          <cell r="BJ26">
            <v>2.95078204</v>
          </cell>
          <cell r="BK26">
            <v>-3.1882179599999994</v>
          </cell>
          <cell r="BL26">
            <v>0.84799999999999998</v>
          </cell>
          <cell r="BM26">
            <v>0</v>
          </cell>
          <cell r="BP26">
            <v>270.01349999999996</v>
          </cell>
          <cell r="BQ26">
            <v>3.1520000000000001</v>
          </cell>
          <cell r="BR26">
            <v>2.681</v>
          </cell>
          <cell r="BS26">
            <v>3.1520000000000001</v>
          </cell>
          <cell r="BT26">
            <v>2.8016376958929834E-2</v>
          </cell>
          <cell r="BU26">
            <v>2.3829919615130358E-2</v>
          </cell>
          <cell r="BW26">
            <v>0</v>
          </cell>
          <cell r="BX26">
            <v>0.95</v>
          </cell>
          <cell r="BY26">
            <v>0.95</v>
          </cell>
          <cell r="BZ26">
            <v>19</v>
          </cell>
          <cell r="CB26">
            <v>1.927</v>
          </cell>
          <cell r="CC26">
            <v>1.6759999999999999</v>
          </cell>
          <cell r="CD26">
            <v>0.25100000000000011</v>
          </cell>
          <cell r="CE26">
            <v>9.2958315047210656E-4</v>
          </cell>
        </row>
        <row r="27">
          <cell r="A27" t="str">
            <v>IBANG</v>
          </cell>
          <cell r="B27">
            <v>1013.883</v>
          </cell>
          <cell r="C27">
            <v>309.81599999999997</v>
          </cell>
          <cell r="D27">
            <v>492.66500000000002</v>
          </cell>
          <cell r="E27">
            <v>410.92599999999999</v>
          </cell>
          <cell r="F27">
            <v>340.00900000000001</v>
          </cell>
          <cell r="G27">
            <v>424</v>
          </cell>
          <cell r="H27">
            <v>689.62699999999995</v>
          </cell>
          <cell r="I27">
            <v>458.80099999999999</v>
          </cell>
          <cell r="J27">
            <v>276.96499999999997</v>
          </cell>
          <cell r="K27">
            <v>9566.9290000000001</v>
          </cell>
          <cell r="L27">
            <v>491.22300000000001</v>
          </cell>
          <cell r="M27">
            <v>199.09100000000001</v>
          </cell>
          <cell r="N27">
            <v>163.006</v>
          </cell>
          <cell r="O27">
            <v>1245.3109999999999</v>
          </cell>
          <cell r="P27">
            <v>193.29900000000001</v>
          </cell>
          <cell r="Q27">
            <v>152.47300000000001</v>
          </cell>
          <cell r="R27">
            <v>200.352</v>
          </cell>
          <cell r="S27">
            <v>73.778000000000006</v>
          </cell>
          <cell r="T27">
            <v>272.048</v>
          </cell>
          <cell r="U27">
            <v>297.25900000000001</v>
          </cell>
          <cell r="V27">
            <v>180.392</v>
          </cell>
          <cell r="W27">
            <v>194.47499999999999</v>
          </cell>
          <cell r="X27">
            <v>616.88499999999999</v>
          </cell>
          <cell r="Y27">
            <v>436.512</v>
          </cell>
          <cell r="Z27">
            <v>268.07900000000001</v>
          </cell>
          <cell r="AA27">
            <v>370.161</v>
          </cell>
          <cell r="AB27">
            <v>658.28399999999999</v>
          </cell>
          <cell r="AC27">
            <v>557.45399999999995</v>
          </cell>
          <cell r="AD27">
            <v>71.099000000000004</v>
          </cell>
          <cell r="AE27">
            <v>525.83100000000002</v>
          </cell>
          <cell r="AF27">
            <v>236.85499999999999</v>
          </cell>
          <cell r="AG27">
            <v>128.358</v>
          </cell>
          <cell r="AH27">
            <v>374.54</v>
          </cell>
          <cell r="AI27">
            <v>273.959</v>
          </cell>
          <cell r="AJ27">
            <v>259.14400000000001</v>
          </cell>
          <cell r="AK27">
            <v>377.46300000000002</v>
          </cell>
          <cell r="AL27">
            <v>198.488</v>
          </cell>
          <cell r="AM27">
            <v>299.83999999999997</v>
          </cell>
          <cell r="AN27">
            <v>938.12900000000002</v>
          </cell>
          <cell r="AO27">
            <v>356.13799999999998</v>
          </cell>
          <cell r="AP27">
            <v>1587.319</v>
          </cell>
          <cell r="AQ27">
            <v>330.17899999999997</v>
          </cell>
          <cell r="AR27">
            <v>211.828</v>
          </cell>
          <cell r="AS27">
            <v>281.07</v>
          </cell>
          <cell r="AT27">
            <v>880.76</v>
          </cell>
          <cell r="AU27">
            <v>594.25900000000001</v>
          </cell>
          <cell r="AV27">
            <v>290.98500000000001</v>
          </cell>
          <cell r="AW27">
            <v>350.72899999999998</v>
          </cell>
          <cell r="AX27">
            <v>625.63400000000001</v>
          </cell>
          <cell r="AY27">
            <v>29746.30999999999</v>
          </cell>
          <cell r="AZ27">
            <v>19038.203000000001</v>
          </cell>
          <cell r="BA27">
            <v>6472</v>
          </cell>
          <cell r="BB27">
            <v>297.25900000000001</v>
          </cell>
          <cell r="BC27">
            <v>250.66474919999999</v>
          </cell>
          <cell r="BD27">
            <v>-46.594250800000026</v>
          </cell>
          <cell r="BE27">
            <v>20</v>
          </cell>
          <cell r="BF27">
            <v>36.368000000000002</v>
          </cell>
          <cell r="BG27">
            <v>27.114170429999998</v>
          </cell>
          <cell r="BH27">
            <v>9.2538295700000042</v>
          </cell>
          <cell r="BI27">
            <v>7.323999999999999</v>
          </cell>
          <cell r="BJ27">
            <v>6.0009556699999997</v>
          </cell>
          <cell r="BK27">
            <v>-1.3230443299999992</v>
          </cell>
          <cell r="BL27">
            <v>1.2170000000000001</v>
          </cell>
          <cell r="BM27">
            <v>0</v>
          </cell>
          <cell r="BP27">
            <v>282.90566666666666</v>
          </cell>
          <cell r="BQ27">
            <v>1.869</v>
          </cell>
          <cell r="BR27">
            <v>4.4210000000000003</v>
          </cell>
          <cell r="BS27">
            <v>1.5157160000000001</v>
          </cell>
          <cell r="BT27">
            <v>1.2858414760161512E-2</v>
          </cell>
          <cell r="BU27">
            <v>3.7505081199033362E-2</v>
          </cell>
          <cell r="BV27">
            <v>353284</v>
          </cell>
          <cell r="BW27">
            <v>0.35328399999999999</v>
          </cell>
          <cell r="BX27">
            <v>2.8170000000000002</v>
          </cell>
          <cell r="BY27">
            <v>2.4637160000000002</v>
          </cell>
          <cell r="BZ27">
            <v>20</v>
          </cell>
          <cell r="CB27">
            <v>2.706</v>
          </cell>
          <cell r="CC27">
            <v>2.2610000000000001</v>
          </cell>
          <cell r="CD27">
            <v>0.44499999999999984</v>
          </cell>
          <cell r="CE27">
            <v>1.5729624833719597E-3</v>
          </cell>
        </row>
        <row r="28">
          <cell r="A28" t="str">
            <v>TIBDC</v>
          </cell>
          <cell r="B28">
            <v>228.43700000000001</v>
          </cell>
          <cell r="C28">
            <v>93.887</v>
          </cell>
          <cell r="D28">
            <v>213.886</v>
          </cell>
          <cell r="E28">
            <v>78.603999999999999</v>
          </cell>
          <cell r="F28">
            <v>134.196</v>
          </cell>
          <cell r="G28">
            <v>269.56099999999998</v>
          </cell>
          <cell r="H28">
            <v>241.28899999999999</v>
          </cell>
          <cell r="I28">
            <v>179.80199999999999</v>
          </cell>
          <cell r="J28">
            <v>29.581</v>
          </cell>
          <cell r="K28">
            <v>1211.5740000000001</v>
          </cell>
          <cell r="L28">
            <v>106.14400000000001</v>
          </cell>
          <cell r="M28">
            <v>105.724</v>
          </cell>
          <cell r="N28">
            <v>122.895</v>
          </cell>
          <cell r="O28">
            <v>353.93700000000001</v>
          </cell>
          <cell r="P28">
            <v>21.509</v>
          </cell>
          <cell r="Q28">
            <v>77.361999999999995</v>
          </cell>
          <cell r="R28">
            <v>85.055999999999997</v>
          </cell>
          <cell r="S28">
            <v>29.311</v>
          </cell>
          <cell r="T28">
            <v>66.334000000000003</v>
          </cell>
          <cell r="U28">
            <v>47.369</v>
          </cell>
          <cell r="V28">
            <v>47.180999999999997</v>
          </cell>
          <cell r="W28">
            <v>63.042999999999999</v>
          </cell>
          <cell r="X28">
            <v>212.12700000000001</v>
          </cell>
          <cell r="Y28">
            <v>143.553</v>
          </cell>
          <cell r="Z28">
            <v>41.3</v>
          </cell>
          <cell r="AA28">
            <v>57.707000000000001</v>
          </cell>
          <cell r="AB28">
            <v>81.143000000000001</v>
          </cell>
          <cell r="AC28">
            <v>81.641000000000005</v>
          </cell>
          <cell r="AD28">
            <v>45.155999999999999</v>
          </cell>
          <cell r="AE28">
            <v>86.661000000000001</v>
          </cell>
          <cell r="AF28">
            <v>32.238999999999997</v>
          </cell>
          <cell r="AG28">
            <v>58.936999999999998</v>
          </cell>
          <cell r="AH28">
            <v>189.82300000000001</v>
          </cell>
          <cell r="AI28">
            <v>38.344000000000001</v>
          </cell>
          <cell r="AJ28">
            <v>62.866</v>
          </cell>
          <cell r="AK28">
            <v>94.786000000000001</v>
          </cell>
          <cell r="AL28">
            <v>103.735</v>
          </cell>
          <cell r="AM28">
            <v>19.058</v>
          </cell>
          <cell r="AN28">
            <v>72.135000000000005</v>
          </cell>
          <cell r="AO28">
            <v>28.306000000000001</v>
          </cell>
          <cell r="AP28">
            <v>159.48400000000001</v>
          </cell>
          <cell r="AQ28">
            <v>71.974000000000004</v>
          </cell>
          <cell r="AR28">
            <v>52.262999999999998</v>
          </cell>
          <cell r="AS28">
            <v>57.268999999999998</v>
          </cell>
          <cell r="AT28">
            <v>168.387</v>
          </cell>
          <cell r="AU28">
            <v>342.99200000000002</v>
          </cell>
          <cell r="AV28">
            <v>56.402000000000001</v>
          </cell>
          <cell r="AW28">
            <v>58.088999999999999</v>
          </cell>
          <cell r="AX28">
            <v>385.142</v>
          </cell>
          <cell r="AY28">
            <v>6608.2010000000009</v>
          </cell>
          <cell r="BA28">
            <v>2628</v>
          </cell>
          <cell r="BB28">
            <v>180.392</v>
          </cell>
          <cell r="BC28">
            <v>178.74651274000001</v>
          </cell>
          <cell r="BD28">
            <v>-1.6454872599999817</v>
          </cell>
          <cell r="BE28">
            <v>21</v>
          </cell>
          <cell r="BF28">
            <v>12.978</v>
          </cell>
          <cell r="BG28">
            <v>17.283354379999999</v>
          </cell>
          <cell r="BH28">
            <v>-4.3053543799999989</v>
          </cell>
          <cell r="BI28">
            <v>3.7800000000000002</v>
          </cell>
          <cell r="BJ28">
            <v>3.8090186400000001</v>
          </cell>
          <cell r="BK28">
            <v>2.9018639999999873E-2</v>
          </cell>
          <cell r="BL28">
            <v>1</v>
          </cell>
          <cell r="BM28">
            <v>0</v>
          </cell>
          <cell r="BP28">
            <v>176.49183333333335</v>
          </cell>
          <cell r="BQ28">
            <v>1.716</v>
          </cell>
          <cell r="BR28">
            <v>2.722</v>
          </cell>
          <cell r="BS28">
            <v>1.4816510000000001</v>
          </cell>
          <cell r="BT28">
            <v>2.0148028001295622E-2</v>
          </cell>
          <cell r="BU28">
            <v>3.701474383611706E-2</v>
          </cell>
          <cell r="BV28">
            <v>234349</v>
          </cell>
          <cell r="BW28">
            <v>0.234349</v>
          </cell>
          <cell r="BX28">
            <v>0.185</v>
          </cell>
          <cell r="BY28">
            <v>-4.9349000000000004E-2</v>
          </cell>
          <cell r="BZ28">
            <v>21</v>
          </cell>
          <cell r="CB28">
            <v>1.681</v>
          </cell>
          <cell r="CC28">
            <v>1.3360000000000001</v>
          </cell>
          <cell r="CD28">
            <v>0.34499999999999997</v>
          </cell>
          <cell r="CE28">
            <v>1.9547646680535733E-3</v>
          </cell>
        </row>
        <row r="29">
          <cell r="A29" t="str">
            <v>TPLSC</v>
          </cell>
          <cell r="B29">
            <v>389.74599999999998</v>
          </cell>
          <cell r="C29">
            <v>200.36199999999999</v>
          </cell>
          <cell r="D29">
            <v>150.583</v>
          </cell>
          <cell r="E29">
            <v>213.86</v>
          </cell>
          <cell r="F29">
            <v>198.785</v>
          </cell>
          <cell r="G29">
            <v>154.43899999999999</v>
          </cell>
          <cell r="H29">
            <v>267.08199999999999</v>
          </cell>
          <cell r="I29">
            <v>153.714</v>
          </cell>
          <cell r="J29">
            <v>237.69</v>
          </cell>
          <cell r="K29">
            <v>181.999</v>
          </cell>
          <cell r="L29">
            <v>335.50299999999999</v>
          </cell>
          <cell r="M29">
            <v>92.346999999999994</v>
          </cell>
          <cell r="N29">
            <v>40.110999999999997</v>
          </cell>
          <cell r="O29">
            <v>272.93599999999998</v>
          </cell>
          <cell r="P29">
            <v>171.56</v>
          </cell>
          <cell r="Q29">
            <v>73.911000000000001</v>
          </cell>
          <cell r="R29">
            <v>11.423</v>
          </cell>
          <cell r="S29">
            <v>43.723999999999997</v>
          </cell>
          <cell r="T29">
            <v>134.529</v>
          </cell>
          <cell r="U29">
            <v>242.66200000000001</v>
          </cell>
          <cell r="V29">
            <v>128.72499999999999</v>
          </cell>
          <cell r="W29">
            <v>125.732</v>
          </cell>
          <cell r="X29">
            <v>360.411</v>
          </cell>
          <cell r="Y29">
            <v>190.173</v>
          </cell>
          <cell r="Z29">
            <v>224.78700000000001</v>
          </cell>
          <cell r="AA29">
            <v>308.02600000000001</v>
          </cell>
          <cell r="AB29">
            <v>359.03899999999999</v>
          </cell>
          <cell r="AC29">
            <v>298.24099999999999</v>
          </cell>
          <cell r="AD29">
            <v>25.943000000000001</v>
          </cell>
          <cell r="AE29">
            <v>435.03699999999998</v>
          </cell>
          <cell r="AF29">
            <v>199.696</v>
          </cell>
          <cell r="AG29">
            <v>68.846000000000004</v>
          </cell>
          <cell r="AH29">
            <v>164.51400000000001</v>
          </cell>
          <cell r="AI29">
            <v>233.38</v>
          </cell>
          <cell r="AJ29">
            <v>196.27799999999999</v>
          </cell>
          <cell r="AK29">
            <v>108.27800000000001</v>
          </cell>
          <cell r="AL29">
            <v>83.688000000000002</v>
          </cell>
          <cell r="AM29">
            <v>266.93200000000002</v>
          </cell>
          <cell r="AN29">
            <v>85.962999999999994</v>
          </cell>
          <cell r="AO29">
            <v>326.27699999999999</v>
          </cell>
          <cell r="AP29">
            <v>283.012</v>
          </cell>
          <cell r="AQ29">
            <v>243.41399999999999</v>
          </cell>
          <cell r="AR29">
            <v>153.65100000000001</v>
          </cell>
          <cell r="AS29">
            <v>223.8</v>
          </cell>
          <cell r="AT29">
            <v>676.02099999999996</v>
          </cell>
          <cell r="AU29">
            <v>190.102</v>
          </cell>
          <cell r="AV29">
            <v>229.85599999999999</v>
          </cell>
          <cell r="AW29">
            <v>290.815</v>
          </cell>
          <cell r="AX29">
            <v>226.178</v>
          </cell>
          <cell r="AY29">
            <v>10273.781000000001</v>
          </cell>
          <cell r="BA29">
            <v>7603</v>
          </cell>
          <cell r="BB29">
            <v>194.47499999999999</v>
          </cell>
          <cell r="BC29">
            <v>168.59071175999998</v>
          </cell>
          <cell r="BD29">
            <v>-25.884288240000018</v>
          </cell>
          <cell r="BE29">
            <v>22</v>
          </cell>
          <cell r="BF29">
            <v>18.050999999999998</v>
          </cell>
          <cell r="BG29">
            <v>11.406610019999999</v>
          </cell>
          <cell r="BH29">
            <v>6.6443899799999997</v>
          </cell>
          <cell r="BI29">
            <v>4.4430000000000014</v>
          </cell>
          <cell r="BJ29">
            <v>3.3452315699999997</v>
          </cell>
          <cell r="BK29">
            <v>-1.0977684300000017</v>
          </cell>
          <cell r="BL29">
            <v>0.82500000000000007</v>
          </cell>
          <cell r="BM29">
            <v>0</v>
          </cell>
          <cell r="BP29">
            <v>202.14416666666662</v>
          </cell>
          <cell r="BQ29">
            <v>1.347</v>
          </cell>
          <cell r="BR29">
            <v>3.7429999999999999</v>
          </cell>
          <cell r="BS29">
            <v>1.1008879999999999</v>
          </cell>
          <cell r="BT29">
            <v>1.3070529036619904E-2</v>
          </cell>
          <cell r="BU29">
            <v>4.4439570768387261E-2</v>
          </cell>
          <cell r="BV29">
            <v>246112</v>
          </cell>
          <cell r="BW29">
            <v>0.246112</v>
          </cell>
          <cell r="BX29">
            <v>1.462</v>
          </cell>
          <cell r="BY29">
            <v>1.2158880000000001</v>
          </cell>
          <cell r="BZ29">
            <v>22</v>
          </cell>
          <cell r="CB29">
            <v>2.2309999999999999</v>
          </cell>
          <cell r="CC29">
            <v>1.917</v>
          </cell>
          <cell r="CD29">
            <v>0.31399999999999983</v>
          </cell>
          <cell r="CE29">
            <v>1.5533468275529423E-3</v>
          </cell>
        </row>
        <row r="30">
          <cell r="A30" t="str">
            <v>TPLTR</v>
          </cell>
          <cell r="B30">
            <v>395.7</v>
          </cell>
          <cell r="C30">
            <v>15.567</v>
          </cell>
          <cell r="D30">
            <v>128.196</v>
          </cell>
          <cell r="E30">
            <v>118.462</v>
          </cell>
          <cell r="F30">
            <v>7.0279999999999996</v>
          </cell>
          <cell r="G30">
            <v>0</v>
          </cell>
          <cell r="H30">
            <v>181.256</v>
          </cell>
          <cell r="I30">
            <v>125.285</v>
          </cell>
          <cell r="J30">
            <v>9.6940000000000008</v>
          </cell>
          <cell r="K30">
            <v>8173.3559999999998</v>
          </cell>
          <cell r="L30">
            <v>49.576000000000001</v>
          </cell>
          <cell r="M30">
            <v>1.02</v>
          </cell>
          <cell r="N30">
            <v>0</v>
          </cell>
          <cell r="O30">
            <v>618.43799999999999</v>
          </cell>
          <cell r="P30">
            <v>0.23</v>
          </cell>
          <cell r="Q30">
            <v>1.2</v>
          </cell>
          <cell r="R30">
            <v>103.873</v>
          </cell>
          <cell r="S30">
            <v>0.74299999999999999</v>
          </cell>
          <cell r="T30">
            <v>71.185000000000002</v>
          </cell>
          <cell r="U30">
            <v>7.2279999999999998</v>
          </cell>
          <cell r="V30">
            <v>4.4859999999999998</v>
          </cell>
          <cell r="W30">
            <v>5.7</v>
          </cell>
          <cell r="X30">
            <v>44.347000000000001</v>
          </cell>
          <cell r="Y30">
            <v>102.786</v>
          </cell>
          <cell r="Z30">
            <v>1.992</v>
          </cell>
          <cell r="AA30">
            <v>4.4279999999999999</v>
          </cell>
          <cell r="AB30">
            <v>218.102</v>
          </cell>
          <cell r="AC30">
            <v>177.572</v>
          </cell>
          <cell r="AE30">
            <v>4.133</v>
          </cell>
          <cell r="AF30">
            <v>4.92</v>
          </cell>
          <cell r="AG30">
            <v>0.57499999999999996</v>
          </cell>
          <cell r="AH30">
            <v>20.202999999999999</v>
          </cell>
          <cell r="AI30">
            <v>2.2349999999999999</v>
          </cell>
          <cell r="AJ30">
            <v>0</v>
          </cell>
          <cell r="AK30">
            <v>174.399</v>
          </cell>
          <cell r="AL30">
            <v>11.065</v>
          </cell>
          <cell r="AM30">
            <v>13.85</v>
          </cell>
          <cell r="AN30">
            <v>780.03099999999995</v>
          </cell>
          <cell r="AO30">
            <v>1.5549999999999999</v>
          </cell>
          <cell r="AP30">
            <v>1144.8230000000001</v>
          </cell>
          <cell r="AQ30">
            <v>14.791</v>
          </cell>
          <cell r="AR30">
            <v>5.9139999999999997</v>
          </cell>
          <cell r="AS30">
            <v>1E-3</v>
          </cell>
          <cell r="AT30">
            <v>36.351999999999997</v>
          </cell>
          <cell r="AU30">
            <v>61.164999999999999</v>
          </cell>
          <cell r="AV30">
            <v>4.7270000000000003</v>
          </cell>
          <cell r="AW30">
            <v>1.825</v>
          </cell>
          <cell r="AX30">
            <v>14.314</v>
          </cell>
          <cell r="AY30">
            <v>12864.328000000005</v>
          </cell>
          <cell r="BA30">
            <v>4909</v>
          </cell>
          <cell r="BB30">
            <v>616.88499999999999</v>
          </cell>
          <cell r="BC30">
            <v>584.35729644000003</v>
          </cell>
          <cell r="BD30">
            <v>-32.527703559999964</v>
          </cell>
          <cell r="BE30">
            <v>23</v>
          </cell>
          <cell r="BF30">
            <v>119.435</v>
          </cell>
          <cell r="BG30">
            <v>128.59483570999998</v>
          </cell>
          <cell r="BH30">
            <v>-9.1598357099999816</v>
          </cell>
          <cell r="BI30">
            <v>11.588000000000001</v>
          </cell>
          <cell r="BJ30">
            <v>10.16536565</v>
          </cell>
          <cell r="BK30">
            <v>-1.4226343500000009</v>
          </cell>
          <cell r="BL30">
            <v>0.97799999999999998</v>
          </cell>
          <cell r="BM30">
            <v>0</v>
          </cell>
          <cell r="BP30">
            <v>611.79616666666664</v>
          </cell>
          <cell r="BQ30">
            <v>5.7130000000000001</v>
          </cell>
          <cell r="BR30">
            <v>7.673</v>
          </cell>
          <cell r="BS30">
            <v>4.8492360000000003</v>
          </cell>
          <cell r="BT30">
            <v>1.9022947566686838E-2</v>
          </cell>
          <cell r="BU30">
            <v>3.0100221288299457E-2</v>
          </cell>
          <cell r="BV30">
            <v>863764</v>
          </cell>
          <cell r="BW30">
            <v>0.86376399999999998</v>
          </cell>
          <cell r="BX30">
            <v>3.2029999999999998</v>
          </cell>
          <cell r="BY30">
            <v>2.3392359999999996</v>
          </cell>
          <cell r="BZ30">
            <v>23</v>
          </cell>
          <cell r="CB30">
            <v>4.1399999999999997</v>
          </cell>
          <cell r="CC30">
            <v>3.4430000000000001</v>
          </cell>
          <cell r="CD30">
            <v>0.69699999999999962</v>
          </cell>
          <cell r="CE30">
            <v>1.139268334742208E-3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 t="str">
            <v xml:space="preserve"> 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BA31">
            <v>47753</v>
          </cell>
          <cell r="BB31">
            <v>436.512</v>
          </cell>
          <cell r="BC31">
            <v>478.35175760999999</v>
          </cell>
          <cell r="BD31">
            <v>41.839757609999992</v>
          </cell>
          <cell r="BE31">
            <v>24</v>
          </cell>
          <cell r="BF31">
            <v>26.221</v>
          </cell>
          <cell r="BG31">
            <v>30.352325920000002</v>
          </cell>
          <cell r="BH31">
            <v>-4.1313259200000019</v>
          </cell>
          <cell r="BI31">
            <v>11.924999999999999</v>
          </cell>
          <cell r="BJ31">
            <v>7.2443553099999995</v>
          </cell>
          <cell r="BK31">
            <v>-4.6806446899999994</v>
          </cell>
          <cell r="BL31">
            <v>5.2139999999999995</v>
          </cell>
          <cell r="BM31">
            <v>0</v>
          </cell>
          <cell r="BP31">
            <v>409.29316666666665</v>
          </cell>
          <cell r="BQ31">
            <v>4.5460000000000003</v>
          </cell>
          <cell r="BR31">
            <v>6.2770000000000001</v>
          </cell>
          <cell r="BS31">
            <v>3.959721</v>
          </cell>
          <cell r="BT31">
            <v>2.3218883611950524E-2</v>
          </cell>
          <cell r="BU31">
            <v>3.6806869077951054E-2</v>
          </cell>
          <cell r="BV31">
            <v>586279</v>
          </cell>
          <cell r="BW31">
            <v>0.58627899999999999</v>
          </cell>
          <cell r="BX31">
            <v>4.6630000000000003</v>
          </cell>
          <cell r="BY31">
            <v>4.076721</v>
          </cell>
          <cell r="BZ31">
            <v>24</v>
          </cell>
          <cell r="CB31">
            <v>3.4289999999999998</v>
          </cell>
          <cell r="CC31">
            <v>2.7850000000000001</v>
          </cell>
          <cell r="CD31">
            <v>0.64399999999999968</v>
          </cell>
          <cell r="CE31">
            <v>1.5734442997053042E-3</v>
          </cell>
        </row>
        <row r="32">
          <cell r="A32" t="str">
            <v>BILLP</v>
          </cell>
          <cell r="B32">
            <v>14.007999999999999</v>
          </cell>
          <cell r="C32">
            <v>6.6180000000000003</v>
          </cell>
          <cell r="D32">
            <v>0</v>
          </cell>
          <cell r="E32">
            <v>0.95699999999999996</v>
          </cell>
          <cell r="F32">
            <v>0</v>
          </cell>
          <cell r="G32">
            <v>2.6709999999999998</v>
          </cell>
          <cell r="H32">
            <v>4.8099999999999996</v>
          </cell>
          <cell r="I32">
            <v>10.266</v>
          </cell>
          <cell r="J32">
            <v>1.81</v>
          </cell>
          <cell r="K32">
            <v>11.157</v>
          </cell>
          <cell r="L32">
            <v>3.3530000000000002</v>
          </cell>
          <cell r="M32">
            <v>2.2850000000000001</v>
          </cell>
          <cell r="N32">
            <v>0.59099999999999997</v>
          </cell>
          <cell r="O32">
            <v>2.726</v>
          </cell>
          <cell r="P32">
            <v>0.95299999999999996</v>
          </cell>
          <cell r="Q32">
            <v>2.91</v>
          </cell>
          <cell r="R32">
            <v>4.7E-2</v>
          </cell>
          <cell r="T32">
            <v>10.526</v>
          </cell>
          <cell r="U32">
            <v>2.3180000000000001</v>
          </cell>
          <cell r="V32">
            <v>1.919</v>
          </cell>
          <cell r="W32">
            <v>2.2989999999999999</v>
          </cell>
          <cell r="X32">
            <v>3.4460000000000002</v>
          </cell>
          <cell r="Y32">
            <v>8.8670000000000009</v>
          </cell>
          <cell r="Z32">
            <v>3.0579999999999998</v>
          </cell>
          <cell r="AA32">
            <v>2.2480000000000002</v>
          </cell>
          <cell r="AB32">
            <v>4.32</v>
          </cell>
          <cell r="AC32">
            <v>16.995999999999999</v>
          </cell>
          <cell r="AD32">
            <v>2.61</v>
          </cell>
          <cell r="AE32">
            <v>8.157</v>
          </cell>
          <cell r="AF32">
            <v>3.0840000000000001</v>
          </cell>
          <cell r="AG32">
            <v>0.79800000000000004</v>
          </cell>
          <cell r="AH32">
            <v>1.5820000000000001</v>
          </cell>
          <cell r="AI32">
            <v>2.161</v>
          </cell>
          <cell r="AJ32">
            <v>9.9250000000000007</v>
          </cell>
          <cell r="AK32">
            <v>3.0659999999999998</v>
          </cell>
          <cell r="AL32">
            <v>2.6179999999999999</v>
          </cell>
          <cell r="AM32">
            <v>1.397</v>
          </cell>
          <cell r="AN32">
            <v>568.23</v>
          </cell>
          <cell r="AO32">
            <v>1.1160000000000001</v>
          </cell>
          <cell r="AP32">
            <v>3.2229999999999999</v>
          </cell>
          <cell r="AQ32">
            <v>2.8650000000000002</v>
          </cell>
          <cell r="AR32">
            <v>2.4220000000000002</v>
          </cell>
          <cell r="AS32">
            <v>3.089</v>
          </cell>
          <cell r="AT32">
            <v>5.88</v>
          </cell>
          <cell r="AU32">
            <v>23.088999999999999</v>
          </cell>
          <cell r="AW32">
            <v>4.2969999999999997</v>
          </cell>
          <cell r="AX32">
            <v>3.0819999999999999</v>
          </cell>
          <cell r="AY32">
            <v>773.85</v>
          </cell>
          <cell r="BB32">
            <v>268.07900000000001</v>
          </cell>
          <cell r="BC32">
            <v>250.90043274999999</v>
          </cell>
          <cell r="BD32">
            <v>-17.178567250000015</v>
          </cell>
          <cell r="BE32">
            <v>25</v>
          </cell>
          <cell r="BF32">
            <v>44.771000000000001</v>
          </cell>
          <cell r="BG32">
            <v>26.823250760000001</v>
          </cell>
          <cell r="BH32">
            <v>17.94774924</v>
          </cell>
          <cell r="BI32">
            <v>6.6480000000000015</v>
          </cell>
          <cell r="BJ32">
            <v>6.9268007800000007</v>
          </cell>
          <cell r="BK32">
            <v>0.27880077999999919</v>
          </cell>
          <cell r="BL32">
            <v>0.94600000000000006</v>
          </cell>
          <cell r="BM32">
            <v>0</v>
          </cell>
          <cell r="BP32">
            <v>254.20766666666668</v>
          </cell>
          <cell r="BQ32">
            <v>1.788</v>
          </cell>
          <cell r="BR32">
            <v>3.258</v>
          </cell>
          <cell r="BS32">
            <v>1.485169</v>
          </cell>
          <cell r="BT32">
            <v>1.4021629035578523E-2</v>
          </cell>
          <cell r="BU32">
            <v>3.0759103777357882E-2</v>
          </cell>
          <cell r="BV32">
            <v>302831</v>
          </cell>
          <cell r="BW32">
            <v>0.30283100000000002</v>
          </cell>
          <cell r="BX32">
            <v>0.89600000000000002</v>
          </cell>
          <cell r="BY32">
            <v>0.59316900000000006</v>
          </cell>
          <cell r="BZ32">
            <v>25</v>
          </cell>
          <cell r="CB32">
            <v>2.2690000000000001</v>
          </cell>
          <cell r="CC32">
            <v>1.8740000000000001</v>
          </cell>
          <cell r="CD32">
            <v>0.39500000000000002</v>
          </cell>
          <cell r="CE32">
            <v>1.5538477071895289E-3</v>
          </cell>
        </row>
        <row r="33">
          <cell r="A33" t="str">
            <v>DEBAN</v>
          </cell>
          <cell r="AY33">
            <v>0</v>
          </cell>
          <cell r="BB33">
            <v>370.161</v>
          </cell>
          <cell r="BC33">
            <v>316.5960311</v>
          </cell>
          <cell r="BD33">
            <v>-53.564968899999997</v>
          </cell>
          <cell r="BE33">
            <v>26</v>
          </cell>
          <cell r="BF33">
            <v>16.646000000000001</v>
          </cell>
          <cell r="BG33">
            <v>27.095106980000001</v>
          </cell>
          <cell r="BH33">
            <v>-10.44910698</v>
          </cell>
          <cell r="BI33">
            <v>10.731999999999999</v>
          </cell>
          <cell r="BJ33">
            <v>8.5112301300000013</v>
          </cell>
          <cell r="BK33">
            <v>-2.220769869999998</v>
          </cell>
          <cell r="BL33">
            <v>1.0609999999999999</v>
          </cell>
          <cell r="BM33">
            <v>0</v>
          </cell>
          <cell r="BP33">
            <v>349.24083333333334</v>
          </cell>
          <cell r="BQ33">
            <v>2.2210000000000001</v>
          </cell>
          <cell r="BR33">
            <v>2.6960000000000002</v>
          </cell>
          <cell r="BS33">
            <v>1.8009030000000001</v>
          </cell>
          <cell r="BT33">
            <v>1.237589304419825E-2</v>
          </cell>
          <cell r="BU33">
            <v>1.8527043181758528E-2</v>
          </cell>
          <cell r="BV33">
            <v>420097</v>
          </cell>
          <cell r="BW33">
            <v>0.420097</v>
          </cell>
          <cell r="BX33">
            <v>1.45</v>
          </cell>
          <cell r="BY33">
            <v>1.029903</v>
          </cell>
          <cell r="BZ33">
            <v>26</v>
          </cell>
          <cell r="CB33">
            <v>1.7809999999999999</v>
          </cell>
          <cell r="CC33">
            <v>1.514</v>
          </cell>
          <cell r="CD33">
            <v>0.2669999999999999</v>
          </cell>
          <cell r="CE33">
            <v>7.6451541319385587E-4</v>
          </cell>
        </row>
        <row r="34">
          <cell r="B34">
            <v>1.0231399061311208E-14</v>
          </cell>
          <cell r="C34">
            <v>3.5527136788005009E-15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-7.1054273576010019E-15</v>
          </cell>
          <cell r="K34">
            <v>-5.8264504332328215E-13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-1.7763568394002505E-15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3.5527136788005009E-15</v>
          </cell>
          <cell r="AB34">
            <v>3.907985046680551E-14</v>
          </cell>
          <cell r="AC34">
            <v>-3.5527136788005009E-15</v>
          </cell>
          <cell r="AD34">
            <v>0</v>
          </cell>
          <cell r="AE34">
            <v>-7.1054273576010019E-15</v>
          </cell>
          <cell r="AF34">
            <v>0</v>
          </cell>
          <cell r="AG34">
            <v>0</v>
          </cell>
          <cell r="AH34">
            <v>1.0004150285958247E-14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-1.7763568394002505E-15</v>
          </cell>
          <cell r="AN34">
            <v>0</v>
          </cell>
          <cell r="AO34">
            <v>0</v>
          </cell>
          <cell r="AP34">
            <v>9.1038288019262836E-15</v>
          </cell>
          <cell r="AQ34">
            <v>0</v>
          </cell>
          <cell r="AR34">
            <v>7.1054273576010019E-15</v>
          </cell>
          <cell r="AS34">
            <v>0</v>
          </cell>
          <cell r="AT34">
            <v>0</v>
          </cell>
          <cell r="AU34">
            <v>5.3290705182007514E-14</v>
          </cell>
          <cell r="AV34">
            <v>0</v>
          </cell>
          <cell r="AW34">
            <v>0</v>
          </cell>
          <cell r="AX34">
            <v>0</v>
          </cell>
          <cell r="AY34">
            <v>-4.6804053688287439E-13</v>
          </cell>
          <cell r="BB34">
            <v>658.28399999999999</v>
          </cell>
          <cell r="BC34">
            <v>610.94151835000002</v>
          </cell>
          <cell r="BD34">
            <v>-47.342481649999968</v>
          </cell>
          <cell r="BE34">
            <v>27</v>
          </cell>
          <cell r="BF34">
            <v>283.38200000000001</v>
          </cell>
          <cell r="BG34">
            <v>274.00646601</v>
          </cell>
          <cell r="BH34">
            <v>9.3755339900000081</v>
          </cell>
          <cell r="BI34">
            <v>9.5760000000000023</v>
          </cell>
          <cell r="BJ34">
            <v>7.5507441799999997</v>
          </cell>
          <cell r="BK34">
            <v>-2.0252558200000026</v>
          </cell>
          <cell r="BL34">
            <v>2.4400000000000004</v>
          </cell>
          <cell r="BM34">
            <v>16.145</v>
          </cell>
          <cell r="BP34">
            <v>607.47833333333335</v>
          </cell>
          <cell r="BQ34">
            <v>6.7050000000000001</v>
          </cell>
          <cell r="BR34">
            <v>8.6649999999999991</v>
          </cell>
          <cell r="BS34">
            <v>6.0203660000000001</v>
          </cell>
          <cell r="BT34">
            <v>2.3785010274714875E-2</v>
          </cell>
          <cell r="BU34">
            <v>3.4233319706875688E-2</v>
          </cell>
          <cell r="BV34">
            <v>684634</v>
          </cell>
          <cell r="BW34">
            <v>0.68463399999999996</v>
          </cell>
          <cell r="BX34">
            <v>1.61</v>
          </cell>
          <cell r="BY34">
            <v>0.92536600000000013</v>
          </cell>
          <cell r="BZ34">
            <v>27</v>
          </cell>
          <cell r="CB34">
            <v>7.633</v>
          </cell>
          <cell r="CC34">
            <v>6.5490000000000004</v>
          </cell>
          <cell r="CD34">
            <v>1.0839999999999996</v>
          </cell>
          <cell r="CE34">
            <v>1.7844257819894804E-3</v>
          </cell>
        </row>
        <row r="35">
          <cell r="A35" t="str">
            <v>ADVANCES</v>
          </cell>
          <cell r="B35">
            <v>110.93300000000001</v>
          </cell>
          <cell r="C35">
            <v>27.318000000000001</v>
          </cell>
          <cell r="D35">
            <v>188.52500000000001</v>
          </cell>
          <cell r="E35">
            <v>176.64500000000001</v>
          </cell>
          <cell r="F35">
            <v>51.746000000000002</v>
          </cell>
          <cell r="G35">
            <v>36.493000000000002</v>
          </cell>
          <cell r="H35">
            <v>185.78399999999999</v>
          </cell>
          <cell r="I35">
            <v>38.570999999999998</v>
          </cell>
          <cell r="J35">
            <v>32.284999999999997</v>
          </cell>
          <cell r="K35">
            <v>9921.8829999999998</v>
          </cell>
          <cell r="L35">
            <v>183.33600000000001</v>
          </cell>
          <cell r="M35">
            <v>9.0079999999999991</v>
          </cell>
          <cell r="N35">
            <v>96.501000000000005</v>
          </cell>
          <cell r="O35">
            <v>103.221</v>
          </cell>
          <cell r="P35">
            <v>24.709</v>
          </cell>
          <cell r="Q35">
            <v>32.28</v>
          </cell>
          <cell r="R35">
            <v>4.5609999999999999</v>
          </cell>
          <cell r="S35">
            <v>7.4580000000000002</v>
          </cell>
          <cell r="T35">
            <v>38.076000000000001</v>
          </cell>
          <cell r="U35">
            <v>36.368000000000002</v>
          </cell>
          <cell r="V35">
            <v>12.978</v>
          </cell>
          <cell r="W35">
            <v>18.050999999999998</v>
          </cell>
          <cell r="X35">
            <v>119.435</v>
          </cell>
          <cell r="Y35">
            <v>26.221</v>
          </cell>
          <cell r="Z35">
            <v>44.771000000000001</v>
          </cell>
          <cell r="AA35">
            <v>16.646000000000001</v>
          </cell>
          <cell r="AB35">
            <v>283.38200000000001</v>
          </cell>
          <cell r="AC35">
            <v>28.466999999999999</v>
          </cell>
          <cell r="AD35">
            <v>11.303000000000001</v>
          </cell>
          <cell r="AE35">
            <v>63.366999999999997</v>
          </cell>
          <cell r="AF35">
            <v>28.908999999999999</v>
          </cell>
          <cell r="AG35">
            <v>28.327999999999999</v>
          </cell>
          <cell r="AH35">
            <v>69.353999999999999</v>
          </cell>
          <cell r="AI35">
            <v>40.131999999999998</v>
          </cell>
          <cell r="AJ35">
            <v>47.539000000000001</v>
          </cell>
          <cell r="AK35">
            <v>74.337999999999994</v>
          </cell>
          <cell r="AL35">
            <v>7.7729999999999997</v>
          </cell>
          <cell r="AM35">
            <v>13.007</v>
          </cell>
          <cell r="AN35">
            <v>84.489000000000004</v>
          </cell>
          <cell r="AO35">
            <v>68.706000000000003</v>
          </cell>
          <cell r="AP35">
            <v>204.053</v>
          </cell>
          <cell r="AQ35">
            <v>21.527000000000001</v>
          </cell>
          <cell r="AR35">
            <v>33.703000000000003</v>
          </cell>
          <cell r="AS35">
            <v>37.354999999999997</v>
          </cell>
          <cell r="AT35">
            <v>93.418000000000006</v>
          </cell>
          <cell r="AU35">
            <v>819.17100000000005</v>
          </cell>
          <cell r="AV35">
            <v>71.103999999999999</v>
          </cell>
          <cell r="AW35">
            <v>40.753999999999998</v>
          </cell>
          <cell r="AX35">
            <v>39.994</v>
          </cell>
          <cell r="AY35">
            <v>13753.975999999997</v>
          </cell>
          <cell r="AZ35">
            <v>5863.9870000000001</v>
          </cell>
          <cell r="BB35">
            <v>557.45399999999995</v>
          </cell>
          <cell r="BC35">
            <v>457.01448683999996</v>
          </cell>
          <cell r="BD35">
            <v>-100.43951315999999</v>
          </cell>
          <cell r="BE35">
            <v>28</v>
          </cell>
          <cell r="BF35">
            <v>28.466999999999999</v>
          </cell>
          <cell r="BG35">
            <v>36.711544630000006</v>
          </cell>
          <cell r="BH35">
            <v>-8.2445446300000071</v>
          </cell>
          <cell r="BI35">
            <v>13.157999999999998</v>
          </cell>
          <cell r="BJ35">
            <v>9.4924573300000006</v>
          </cell>
          <cell r="BK35">
            <v>-3.6655426699999971</v>
          </cell>
          <cell r="BL35">
            <v>1.073</v>
          </cell>
          <cell r="BM35">
            <v>0</v>
          </cell>
          <cell r="BP35">
            <v>458.43683333333325</v>
          </cell>
          <cell r="BQ35">
            <v>2.9799999999999995</v>
          </cell>
          <cell r="BR35">
            <v>3.6120000000000001</v>
          </cell>
          <cell r="BS35">
            <v>2.9799999999999995</v>
          </cell>
          <cell r="BT35">
            <v>1.5600840682885791E-2</v>
          </cell>
          <cell r="BU35">
            <v>1.8909475351202513E-2</v>
          </cell>
          <cell r="BV35">
            <v>0</v>
          </cell>
          <cell r="BW35">
            <v>0</v>
          </cell>
          <cell r="BX35">
            <v>4.266</v>
          </cell>
          <cell r="BY35">
            <v>4.266</v>
          </cell>
          <cell r="BZ35">
            <v>28</v>
          </cell>
          <cell r="CB35">
            <v>2.948</v>
          </cell>
          <cell r="CC35">
            <v>2.653</v>
          </cell>
          <cell r="CD35">
            <v>0.29499999999999993</v>
          </cell>
          <cell r="CE35">
            <v>6.4349105165706214E-4</v>
          </cell>
        </row>
        <row r="36">
          <cell r="A36" t="str">
            <v>TIBAD</v>
          </cell>
          <cell r="C36">
            <v>2.8000000000000001E-2</v>
          </cell>
          <cell r="E36">
            <v>3.1E-2</v>
          </cell>
          <cell r="G36">
            <v>0</v>
          </cell>
          <cell r="I36">
            <v>0</v>
          </cell>
          <cell r="J36">
            <v>0.17299999999999999</v>
          </cell>
          <cell r="L36">
            <v>0</v>
          </cell>
          <cell r="N36">
            <v>2.2080000000000002</v>
          </cell>
          <cell r="O36">
            <v>1.04</v>
          </cell>
          <cell r="R36" t="str">
            <v xml:space="preserve"> </v>
          </cell>
          <cell r="T36">
            <v>0</v>
          </cell>
          <cell r="U36">
            <v>0</v>
          </cell>
          <cell r="V36">
            <v>0.47299999999999998</v>
          </cell>
          <cell r="X36">
            <v>1.1930000000000001</v>
          </cell>
          <cell r="Y36">
            <v>0</v>
          </cell>
          <cell r="Z36">
            <v>0</v>
          </cell>
          <cell r="AA36">
            <v>0.252</v>
          </cell>
          <cell r="AB36">
            <v>0.378</v>
          </cell>
          <cell r="AC36">
            <v>0.245</v>
          </cell>
          <cell r="AD36" t="str">
            <v xml:space="preserve"> </v>
          </cell>
          <cell r="AE36">
            <v>0.191</v>
          </cell>
          <cell r="AF36">
            <v>2.3E-2</v>
          </cell>
          <cell r="AG36">
            <v>0</v>
          </cell>
          <cell r="AH36">
            <v>1.1060000000000001</v>
          </cell>
          <cell r="AI36">
            <v>3.1379999999999999</v>
          </cell>
          <cell r="AJ36">
            <v>0</v>
          </cell>
          <cell r="AK36">
            <v>0</v>
          </cell>
          <cell r="AL36">
            <v>0</v>
          </cell>
          <cell r="AM36">
            <v>0.255</v>
          </cell>
          <cell r="AO36">
            <v>1.6990000000000001</v>
          </cell>
          <cell r="AP36">
            <v>0.23699999999999999</v>
          </cell>
          <cell r="AQ36">
            <v>0.16600000000000001</v>
          </cell>
          <cell r="AR36">
            <v>3.5000000000000003E-2</v>
          </cell>
          <cell r="AT36">
            <v>0</v>
          </cell>
          <cell r="AU36">
            <v>1.1339999999999999</v>
          </cell>
          <cell r="AW36">
            <v>0.35799999999999998</v>
          </cell>
          <cell r="AX36" t="str">
            <v xml:space="preserve">      </v>
          </cell>
          <cell r="AY36">
            <v>14.363000000000001</v>
          </cell>
          <cell r="BB36">
            <v>71.099000000000004</v>
          </cell>
          <cell r="BC36">
            <v>59.42583578</v>
          </cell>
          <cell r="BD36">
            <v>-11.673164220000004</v>
          </cell>
          <cell r="BE36">
            <v>29</v>
          </cell>
          <cell r="BF36">
            <v>11.303000000000001</v>
          </cell>
          <cell r="BG36">
            <v>10.505118699999999</v>
          </cell>
          <cell r="BH36">
            <v>0.79788130000000201</v>
          </cell>
          <cell r="BI36">
            <v>1.0539999999999994</v>
          </cell>
          <cell r="BJ36">
            <v>-1.2499154299999999</v>
          </cell>
          <cell r="BK36">
            <v>-2.3039154299999991</v>
          </cell>
          <cell r="BL36">
            <v>0.65900000000000003</v>
          </cell>
          <cell r="BM36">
            <v>0</v>
          </cell>
          <cell r="BP36">
            <v>103.99183333333333</v>
          </cell>
          <cell r="BQ36">
            <v>0.41800000000000004</v>
          </cell>
          <cell r="BR36">
            <v>2.9260000000000002</v>
          </cell>
          <cell r="BS36">
            <v>0.31642700000000001</v>
          </cell>
          <cell r="BT36">
            <v>7.3027349904079015E-3</v>
          </cell>
          <cell r="BU36">
            <v>6.7528379632374985E-2</v>
          </cell>
          <cell r="BV36">
            <v>101573</v>
          </cell>
          <cell r="BW36">
            <v>0.101573</v>
          </cell>
          <cell r="BX36">
            <v>1.3919999999999999</v>
          </cell>
          <cell r="BY36">
            <v>1.290427</v>
          </cell>
          <cell r="BZ36">
            <v>29</v>
          </cell>
          <cell r="CB36">
            <v>1.923</v>
          </cell>
          <cell r="CC36">
            <v>1.66</v>
          </cell>
          <cell r="CD36">
            <v>0.26300000000000012</v>
          </cell>
          <cell r="CE36">
            <v>2.5290447487062296E-3</v>
          </cell>
        </row>
        <row r="37">
          <cell r="A37" t="str">
            <v>PLSIN</v>
          </cell>
          <cell r="S37">
            <v>0</v>
          </cell>
          <cell r="AH37">
            <v>0</v>
          </cell>
          <cell r="AU37">
            <v>0</v>
          </cell>
          <cell r="AY37">
            <v>0</v>
          </cell>
          <cell r="BB37">
            <v>525.83100000000002</v>
          </cell>
          <cell r="BC37">
            <v>534.29050233999999</v>
          </cell>
          <cell r="BD37">
            <v>8.4595023399999718</v>
          </cell>
          <cell r="BE37">
            <v>30</v>
          </cell>
          <cell r="BF37">
            <v>63.366999999999997</v>
          </cell>
          <cell r="BG37">
            <v>72.960507939999999</v>
          </cell>
          <cell r="BH37">
            <v>-9.5935079400000021</v>
          </cell>
          <cell r="BI37">
            <v>13.637</v>
          </cell>
          <cell r="BJ37">
            <v>12.95523712</v>
          </cell>
          <cell r="BK37">
            <v>-0.68176288000000085</v>
          </cell>
          <cell r="BL37">
            <v>1.6839999999999999</v>
          </cell>
          <cell r="BM37">
            <v>0</v>
          </cell>
          <cell r="BP37">
            <v>529.12450000000001</v>
          </cell>
          <cell r="BQ37">
            <v>2.7339999999999995</v>
          </cell>
          <cell r="BR37">
            <v>5.7050000000000001</v>
          </cell>
          <cell r="BS37">
            <v>1.4839999999999995</v>
          </cell>
          <cell r="BT37">
            <v>6.7311190466515887E-3</v>
          </cell>
          <cell r="BU37">
            <v>2.5876707655759657E-2</v>
          </cell>
          <cell r="BV37">
            <v>1250000</v>
          </cell>
          <cell r="BW37">
            <v>1.25</v>
          </cell>
          <cell r="BX37">
            <v>1.6910000000000001</v>
          </cell>
          <cell r="BY37">
            <v>0.44100000000000006</v>
          </cell>
          <cell r="BZ37">
            <v>30</v>
          </cell>
          <cell r="CB37">
            <v>3.169</v>
          </cell>
          <cell r="CC37">
            <v>2.66</v>
          </cell>
          <cell r="CD37">
            <v>0.5089999999999999</v>
          </cell>
          <cell r="CE37">
            <v>9.6196641811142729E-4</v>
          </cell>
        </row>
        <row r="38">
          <cell r="A38" t="str">
            <v>PLTRM</v>
          </cell>
          <cell r="B38">
            <v>110.913</v>
          </cell>
          <cell r="C38">
            <v>27.29</v>
          </cell>
          <cell r="D38">
            <v>188.52500000000001</v>
          </cell>
          <cell r="E38">
            <v>176.614</v>
          </cell>
          <cell r="F38">
            <v>51.746000000000002</v>
          </cell>
          <cell r="G38">
            <v>36.493000000000002</v>
          </cell>
          <cell r="H38">
            <v>132.41499999999999</v>
          </cell>
          <cell r="I38">
            <v>38.570999999999998</v>
          </cell>
          <cell r="J38">
            <v>32.112000000000002</v>
          </cell>
          <cell r="K38">
            <v>2004.2329999999999</v>
          </cell>
          <cell r="L38">
            <v>183.33600000000001</v>
          </cell>
          <cell r="M38">
            <v>9.0079999999999991</v>
          </cell>
          <cell r="N38">
            <v>94.293000000000006</v>
          </cell>
          <cell r="O38">
            <v>102.181</v>
          </cell>
          <cell r="P38">
            <v>24.709</v>
          </cell>
          <cell r="Q38">
            <v>32.28</v>
          </cell>
          <cell r="R38">
            <v>4.5609999999999999</v>
          </cell>
          <cell r="S38">
            <v>7.4580000000000002</v>
          </cell>
          <cell r="T38">
            <v>38.076000000000001</v>
          </cell>
          <cell r="U38">
            <v>36.368000000000002</v>
          </cell>
          <cell r="V38">
            <v>12.505000000000001</v>
          </cell>
          <cell r="W38">
            <v>18.050999999999998</v>
          </cell>
          <cell r="X38">
            <v>118.242</v>
          </cell>
          <cell r="Y38">
            <v>26.221</v>
          </cell>
          <cell r="Z38">
            <v>44.771000000000001</v>
          </cell>
          <cell r="AA38">
            <v>16.393999999999998</v>
          </cell>
          <cell r="AB38">
            <v>266.85899999999998</v>
          </cell>
          <cell r="AC38">
            <v>28.222000000000001</v>
          </cell>
          <cell r="AD38">
            <v>11.303000000000001</v>
          </cell>
          <cell r="AE38">
            <v>63.176000000000002</v>
          </cell>
          <cell r="AF38">
            <v>28.885999999999999</v>
          </cell>
          <cell r="AG38">
            <v>28.327999999999999</v>
          </cell>
          <cell r="AH38">
            <v>68.233999999999995</v>
          </cell>
          <cell r="AI38">
            <v>36.994</v>
          </cell>
          <cell r="AJ38">
            <v>47.539000000000001</v>
          </cell>
          <cell r="AK38">
            <v>74.337999999999994</v>
          </cell>
          <cell r="AL38">
            <v>7.7729999999999997</v>
          </cell>
          <cell r="AM38">
            <v>12.752000000000001</v>
          </cell>
          <cell r="AN38">
            <v>84.489000000000004</v>
          </cell>
          <cell r="AO38">
            <v>67.007000000000005</v>
          </cell>
          <cell r="AP38">
            <v>202.32599999999999</v>
          </cell>
          <cell r="AQ38">
            <v>21.361000000000001</v>
          </cell>
          <cell r="AR38">
            <v>33.667999999999999</v>
          </cell>
          <cell r="AS38">
            <v>37.354999999999997</v>
          </cell>
          <cell r="AT38">
            <v>93.418000000000006</v>
          </cell>
          <cell r="AU38">
            <v>792.66899999999998</v>
          </cell>
          <cell r="AV38">
            <v>71.103999999999999</v>
          </cell>
          <cell r="AW38">
            <v>40.396000000000001</v>
          </cell>
          <cell r="AX38">
            <v>39.994</v>
          </cell>
          <cell r="AY38">
            <v>5725.5569999999971</v>
          </cell>
          <cell r="BB38">
            <v>236.85499999999999</v>
          </cell>
          <cell r="BC38">
            <v>211.58195813999998</v>
          </cell>
          <cell r="BD38">
            <v>-25.273041860000006</v>
          </cell>
          <cell r="BE38">
            <v>31</v>
          </cell>
          <cell r="BF38">
            <v>28.908999999999999</v>
          </cell>
          <cell r="BG38">
            <v>28.168261430000001</v>
          </cell>
          <cell r="BH38">
            <v>0.74073856999999776</v>
          </cell>
          <cell r="BI38">
            <v>5.738999999999999</v>
          </cell>
          <cell r="BJ38">
            <v>5.1441055199999992</v>
          </cell>
          <cell r="BK38">
            <v>-0.59489447999999978</v>
          </cell>
          <cell r="BL38">
            <v>1.6140000000000001</v>
          </cell>
          <cell r="BM38">
            <v>0</v>
          </cell>
          <cell r="BP38">
            <v>234.09549999999999</v>
          </cell>
          <cell r="BQ38">
            <v>1.3429999999999997</v>
          </cell>
          <cell r="BR38">
            <v>4.3520000000000003</v>
          </cell>
          <cell r="BS38">
            <v>1.0552339999999998</v>
          </cell>
          <cell r="BT38">
            <v>1.0818497578979517E-2</v>
          </cell>
          <cell r="BU38">
            <v>4.4617688080292026E-2</v>
          </cell>
          <cell r="BV38">
            <v>287766</v>
          </cell>
          <cell r="BW38">
            <v>0.28776600000000002</v>
          </cell>
          <cell r="BX38">
            <v>0.29699999999999999</v>
          </cell>
          <cell r="BY38">
            <v>9.2339999999999645E-3</v>
          </cell>
          <cell r="BZ38">
            <v>31</v>
          </cell>
          <cell r="CB38">
            <v>2.1960000000000002</v>
          </cell>
          <cell r="CC38">
            <v>1.895</v>
          </cell>
          <cell r="CD38">
            <v>0.30100000000000016</v>
          </cell>
          <cell r="CE38">
            <v>1.285800026057742E-3</v>
          </cell>
        </row>
        <row r="39">
          <cell r="A39" t="str">
            <v>TFCOM</v>
          </cell>
          <cell r="K39">
            <v>7861.01</v>
          </cell>
          <cell r="AB39">
            <v>0</v>
          </cell>
          <cell r="AE39" t="str">
            <v xml:space="preserve">                                        </v>
          </cell>
          <cell r="AF39">
            <v>0</v>
          </cell>
          <cell r="AU39" t="str">
            <v xml:space="preserve"> </v>
          </cell>
          <cell r="AY39">
            <v>7861.01</v>
          </cell>
          <cell r="BB39">
            <v>128.358</v>
          </cell>
          <cell r="BC39">
            <v>104.74262479000001</v>
          </cell>
          <cell r="BD39">
            <v>-23.615375209999996</v>
          </cell>
          <cell r="BE39">
            <v>32</v>
          </cell>
          <cell r="BF39">
            <v>28.327999999999999</v>
          </cell>
          <cell r="BG39">
            <v>19.454274999999999</v>
          </cell>
          <cell r="BH39">
            <v>8.8737250000000003</v>
          </cell>
          <cell r="BI39">
            <v>4.4560000000000013</v>
          </cell>
          <cell r="BJ39">
            <v>3.0380317400000001</v>
          </cell>
          <cell r="BK39">
            <v>-1.4179682600000012</v>
          </cell>
          <cell r="BL39">
            <v>1.5169999999999999</v>
          </cell>
          <cell r="BM39">
            <v>0</v>
          </cell>
          <cell r="BP39">
            <v>121.63516666666665</v>
          </cell>
          <cell r="BQ39">
            <v>1.073</v>
          </cell>
          <cell r="BR39">
            <v>2.488</v>
          </cell>
          <cell r="BS39">
            <v>0.50620599999999993</v>
          </cell>
          <cell r="BT39">
            <v>9.988019363917508E-3</v>
          </cell>
          <cell r="BU39">
            <v>4.9091066043126241E-2</v>
          </cell>
          <cell r="BV39">
            <v>566794</v>
          </cell>
          <cell r="BW39">
            <v>0.56679400000000002</v>
          </cell>
          <cell r="BX39">
            <v>0.50800000000000001</v>
          </cell>
          <cell r="BY39">
            <v>-5.8794000000000013E-2</v>
          </cell>
          <cell r="BZ39">
            <v>32</v>
          </cell>
          <cell r="CB39">
            <v>1.23</v>
          </cell>
          <cell r="CC39">
            <v>1.0329999999999999</v>
          </cell>
          <cell r="CD39">
            <v>0.19700000000000006</v>
          </cell>
          <cell r="CE39">
            <v>1.6195974026151983E-3</v>
          </cell>
        </row>
        <row r="40">
          <cell r="A40" t="str">
            <v>TBADV</v>
          </cell>
          <cell r="B40">
            <v>0.02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53.369</v>
          </cell>
          <cell r="I40">
            <v>0</v>
          </cell>
          <cell r="K40">
            <v>56.64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S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16.145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1.4E-2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1.49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25.367999999999999</v>
          </cell>
          <cell r="AV40">
            <v>0</v>
          </cell>
          <cell r="AW40">
            <v>0</v>
          </cell>
          <cell r="AY40">
            <v>153.04599999999999</v>
          </cell>
          <cell r="BB40">
            <v>374.54</v>
          </cell>
          <cell r="BC40">
            <v>330.86875118</v>
          </cell>
          <cell r="BD40">
            <v>-43.671248820000017</v>
          </cell>
          <cell r="BE40">
            <v>33</v>
          </cell>
          <cell r="BF40">
            <v>69.353999999999999</v>
          </cell>
          <cell r="BG40">
            <v>69.288800890000005</v>
          </cell>
          <cell r="BH40">
            <v>6.5199109999994675E-2</v>
          </cell>
          <cell r="BI40">
            <v>1.9529999999999994</v>
          </cell>
          <cell r="BJ40">
            <v>4.3315669200000002</v>
          </cell>
          <cell r="BK40">
            <v>2.3785669200000008</v>
          </cell>
          <cell r="BL40">
            <v>1.1119999999999999</v>
          </cell>
          <cell r="BM40">
            <v>0</v>
          </cell>
          <cell r="BP40">
            <v>301.94266666666664</v>
          </cell>
          <cell r="BQ40">
            <v>2.327</v>
          </cell>
          <cell r="BR40">
            <v>7.798</v>
          </cell>
          <cell r="BS40">
            <v>1.9220459999999999</v>
          </cell>
          <cell r="BT40">
            <v>1.5277438100831504E-2</v>
          </cell>
          <cell r="BU40">
            <v>6.1982628048592017E-2</v>
          </cell>
          <cell r="BV40">
            <v>404954</v>
          </cell>
          <cell r="BW40">
            <v>0.40495399999999998</v>
          </cell>
          <cell r="BX40">
            <v>6.3810000000000002</v>
          </cell>
          <cell r="BY40">
            <v>5.9760460000000002</v>
          </cell>
          <cell r="BZ40">
            <v>33</v>
          </cell>
          <cell r="CB40">
            <v>4.4980000000000002</v>
          </cell>
          <cell r="CC40">
            <v>3.839</v>
          </cell>
          <cell r="CD40">
            <v>0.65900000000000025</v>
          </cell>
          <cell r="CE40">
            <v>2.1825335494155633E-3</v>
          </cell>
        </row>
        <row r="41">
          <cell r="A41" t="str">
            <v>ADVBK</v>
          </cell>
          <cell r="K41" t="str">
            <v xml:space="preserve"> </v>
          </cell>
          <cell r="U41">
            <v>0</v>
          </cell>
          <cell r="AY41">
            <v>0</v>
          </cell>
          <cell r="BB41">
            <v>273.959</v>
          </cell>
          <cell r="BC41">
            <v>233.15511319999999</v>
          </cell>
          <cell r="BD41">
            <v>-40.803886800000015</v>
          </cell>
          <cell r="BE41">
            <v>34</v>
          </cell>
          <cell r="BF41">
            <v>40.131999999999998</v>
          </cell>
          <cell r="BG41">
            <v>31.449709429999999</v>
          </cell>
          <cell r="BH41">
            <v>8.6822905699999993</v>
          </cell>
          <cell r="BI41">
            <v>6.8889999999999993</v>
          </cell>
          <cell r="BJ41">
            <v>5.3281778099999997</v>
          </cell>
          <cell r="BK41">
            <v>-1.5608221899999997</v>
          </cell>
          <cell r="BL41">
            <v>1.4809999999999999</v>
          </cell>
          <cell r="BM41">
            <v>1.4E-2</v>
          </cell>
          <cell r="BP41">
            <v>250.04150000000001</v>
          </cell>
          <cell r="BQ41">
            <v>2.3929999999999998</v>
          </cell>
          <cell r="BR41">
            <v>3.2930000000000001</v>
          </cell>
          <cell r="BS41">
            <v>2.0764659999999999</v>
          </cell>
          <cell r="BT41">
            <v>1.9930765092994563E-2</v>
          </cell>
          <cell r="BU41">
            <v>3.1607553146177733E-2</v>
          </cell>
          <cell r="BV41">
            <v>316534</v>
          </cell>
          <cell r="BW41">
            <v>0.31653399999999998</v>
          </cell>
          <cell r="BX41">
            <v>1.7989999999999999</v>
          </cell>
          <cell r="BY41">
            <v>1.4824660000000001</v>
          </cell>
          <cell r="BZ41">
            <v>34</v>
          </cell>
          <cell r="CB41">
            <v>2.1800000000000002</v>
          </cell>
          <cell r="CC41">
            <v>1.8260000000000001</v>
          </cell>
          <cell r="CD41">
            <v>0.35400000000000009</v>
          </cell>
          <cell r="CE41">
            <v>1.4157649830128201E-3</v>
          </cell>
        </row>
        <row r="42">
          <cell r="A42" t="str">
            <v>REMIT</v>
          </cell>
          <cell r="K42" t="str">
            <v xml:space="preserve"> </v>
          </cell>
          <cell r="U42">
            <v>0</v>
          </cell>
          <cell r="Y42">
            <v>0</v>
          </cell>
          <cell r="Z42">
            <v>0</v>
          </cell>
          <cell r="AX42">
            <v>7.5629999999999997</v>
          </cell>
          <cell r="AY42">
            <v>7.5629999999999997</v>
          </cell>
          <cell r="BB42">
            <v>259.14400000000001</v>
          </cell>
          <cell r="BC42">
            <v>139.7829529</v>
          </cell>
          <cell r="BD42">
            <v>-119.36104710000001</v>
          </cell>
          <cell r="BE42">
            <v>35</v>
          </cell>
          <cell r="BF42">
            <v>47.539000000000001</v>
          </cell>
          <cell r="BG42">
            <v>35.184341000000003</v>
          </cell>
          <cell r="BH42">
            <v>12.354658999999998</v>
          </cell>
          <cell r="BI42">
            <v>7.7129999999999992</v>
          </cell>
          <cell r="BJ42">
            <v>5.7131579500000003</v>
          </cell>
          <cell r="BK42">
            <v>-1.9998420499999989</v>
          </cell>
          <cell r="BL42">
            <v>0.56900000000000006</v>
          </cell>
          <cell r="BM42">
            <v>0</v>
          </cell>
          <cell r="BP42">
            <v>224.70866666666666</v>
          </cell>
          <cell r="BQ42">
            <v>1.335</v>
          </cell>
          <cell r="BR42">
            <v>2.2829999999999999</v>
          </cell>
          <cell r="BS42">
            <v>1.087839</v>
          </cell>
          <cell r="BT42">
            <v>1.1618660013113274E-2</v>
          </cell>
          <cell r="BU42">
            <v>2.438357221053631E-2</v>
          </cell>
          <cell r="BV42">
            <v>247161</v>
          </cell>
          <cell r="BW42">
            <v>0.24716099999999999</v>
          </cell>
          <cell r="BX42">
            <v>0.12</v>
          </cell>
          <cell r="BY42">
            <v>-0.127161</v>
          </cell>
          <cell r="BZ42">
            <v>35</v>
          </cell>
          <cell r="CB42">
            <v>0.88400000000000001</v>
          </cell>
          <cell r="CC42">
            <v>0.75700000000000001</v>
          </cell>
          <cell r="CD42">
            <v>0.127</v>
          </cell>
          <cell r="CE42">
            <v>5.6517624301688409E-4</v>
          </cell>
        </row>
        <row r="43">
          <cell r="A43" t="str">
            <v>PERHQ</v>
          </cell>
          <cell r="L43" t="e">
            <v>#NAME?</v>
          </cell>
          <cell r="AY43" t="e">
            <v>#NAME?</v>
          </cell>
          <cell r="BB43">
            <v>377.46300000000002</v>
          </cell>
          <cell r="BC43">
            <v>197.20361861000001</v>
          </cell>
          <cell r="BD43">
            <v>-180.25938139000002</v>
          </cell>
          <cell r="BE43">
            <v>36</v>
          </cell>
          <cell r="BF43">
            <v>74.337999999999994</v>
          </cell>
          <cell r="BG43">
            <v>113.254003</v>
          </cell>
          <cell r="BH43">
            <v>-38.916003000000003</v>
          </cell>
          <cell r="BI43">
            <v>11.583000000000002</v>
          </cell>
          <cell r="BJ43">
            <v>20.844894069999999</v>
          </cell>
          <cell r="BK43">
            <v>9.2618940699999968</v>
          </cell>
          <cell r="BL43">
            <v>3.37</v>
          </cell>
          <cell r="BM43">
            <v>0</v>
          </cell>
          <cell r="BP43">
            <v>232.43799999999999</v>
          </cell>
          <cell r="BQ43">
            <v>1.222</v>
          </cell>
          <cell r="BR43">
            <v>3.31</v>
          </cell>
          <cell r="BS43">
            <v>0.82246699999999995</v>
          </cell>
          <cell r="BT43">
            <v>8.4922465345597543E-3</v>
          </cell>
          <cell r="BU43">
            <v>3.4176855763687522E-2</v>
          </cell>
          <cell r="BV43">
            <v>399533</v>
          </cell>
          <cell r="BW43">
            <v>0.39953300000000003</v>
          </cell>
          <cell r="BX43">
            <v>1.8540000000000001</v>
          </cell>
          <cell r="BY43">
            <v>1.4544670000000002</v>
          </cell>
          <cell r="BZ43">
            <v>36</v>
          </cell>
          <cell r="CB43">
            <v>1.9139999999999999</v>
          </cell>
          <cell r="CC43">
            <v>1.5509999999999999</v>
          </cell>
          <cell r="CD43">
            <v>0.36299999999999999</v>
          </cell>
          <cell r="CE43">
            <v>1.561706777721371E-3</v>
          </cell>
        </row>
        <row r="44">
          <cell r="A44" t="str">
            <v>OTHEQ</v>
          </cell>
          <cell r="AY44">
            <v>0</v>
          </cell>
          <cell r="BB44">
            <v>198.488</v>
          </cell>
          <cell r="BC44">
            <v>198.12583266999999</v>
          </cell>
          <cell r="BD44">
            <v>-0.36216733000000545</v>
          </cell>
          <cell r="BE44">
            <v>37</v>
          </cell>
          <cell r="BF44">
            <v>7.7729999999999997</v>
          </cell>
          <cell r="BG44">
            <v>7.5936399999999997</v>
          </cell>
          <cell r="BH44">
            <v>0.17935999999999996</v>
          </cell>
          <cell r="BI44">
            <v>6.548</v>
          </cell>
          <cell r="BJ44">
            <v>3.0861807200000002</v>
          </cell>
          <cell r="BK44">
            <v>-3.4618192799999998</v>
          </cell>
          <cell r="BL44">
            <v>0.45300000000000001</v>
          </cell>
          <cell r="BM44">
            <v>0</v>
          </cell>
          <cell r="BP44">
            <v>221.03700000000001</v>
          </cell>
          <cell r="BQ44">
            <v>1.228</v>
          </cell>
          <cell r="BR44">
            <v>1.952</v>
          </cell>
          <cell r="BS44">
            <v>0.92890799999999996</v>
          </cell>
          <cell r="BT44">
            <v>1.0086000081434329E-2</v>
          </cell>
          <cell r="BU44">
            <v>2.1194641621086061E-2</v>
          </cell>
          <cell r="BV44">
            <v>299092</v>
          </cell>
          <cell r="BW44">
            <v>0.29909200000000002</v>
          </cell>
          <cell r="BX44">
            <v>2.6880000000000002</v>
          </cell>
          <cell r="BY44">
            <v>2.3889080000000003</v>
          </cell>
          <cell r="BZ44">
            <v>37</v>
          </cell>
          <cell r="CB44">
            <v>1.327</v>
          </cell>
          <cell r="CC44">
            <v>1.1120000000000001</v>
          </cell>
          <cell r="CD44">
            <v>0.21499999999999986</v>
          </cell>
          <cell r="CE44">
            <v>9.7268783054420683E-4</v>
          </cell>
        </row>
        <row r="45">
          <cell r="A45" t="str">
            <v>PERRO</v>
          </cell>
          <cell r="K45">
            <v>35.162999999999997</v>
          </cell>
          <cell r="AY45">
            <v>35.162999999999997</v>
          </cell>
          <cell r="BB45">
            <v>299.83999999999997</v>
          </cell>
          <cell r="BC45">
            <v>336.32946262000002</v>
          </cell>
          <cell r="BD45">
            <v>36.48946262000004</v>
          </cell>
          <cell r="BE45">
            <v>38</v>
          </cell>
          <cell r="BF45">
            <v>13.007</v>
          </cell>
          <cell r="BG45">
            <v>13.512155050000001</v>
          </cell>
          <cell r="BH45">
            <v>-0.50515505000000083</v>
          </cell>
          <cell r="BI45">
            <v>6.7289999999999983</v>
          </cell>
          <cell r="BJ45">
            <v>2.8484227899999999</v>
          </cell>
          <cell r="BK45">
            <v>-3.8805772099999984</v>
          </cell>
          <cell r="BL45">
            <v>0.74199999999999999</v>
          </cell>
          <cell r="BM45">
            <v>0</v>
          </cell>
          <cell r="BP45">
            <v>293.13616666666667</v>
          </cell>
          <cell r="BQ45">
            <v>2.1430000000000002</v>
          </cell>
          <cell r="BR45">
            <v>4.3709999999999996</v>
          </cell>
          <cell r="BS45">
            <v>1.7427910000000002</v>
          </cell>
          <cell r="BT45">
            <v>1.4268789987815675E-2</v>
          </cell>
          <cell r="BU45">
            <v>3.5786781683370121E-2</v>
          </cell>
          <cell r="BV45">
            <v>400209</v>
          </cell>
          <cell r="BW45">
            <v>0.40020899999999998</v>
          </cell>
          <cell r="BX45">
            <v>2.0230000000000001</v>
          </cell>
          <cell r="BY45">
            <v>1.6227910000000001</v>
          </cell>
          <cell r="BZ45">
            <v>38</v>
          </cell>
          <cell r="CB45">
            <v>2.87</v>
          </cell>
          <cell r="CC45">
            <v>2.4220000000000002</v>
          </cell>
          <cell r="CD45">
            <v>0.44799999999999995</v>
          </cell>
          <cell r="CE45">
            <v>1.5282999880032997E-3</v>
          </cell>
        </row>
        <row r="46">
          <cell r="A46" t="str">
            <v>OTHRO</v>
          </cell>
          <cell r="K46">
            <v>5.6390000000000002</v>
          </cell>
          <cell r="AY46">
            <v>5.6390000000000002</v>
          </cell>
          <cell r="BB46">
            <v>938.12900000000002</v>
          </cell>
          <cell r="BC46">
            <v>3500.1600592399996</v>
          </cell>
          <cell r="BD46">
            <v>2562.0310592399996</v>
          </cell>
          <cell r="BE46">
            <v>39</v>
          </cell>
          <cell r="BF46">
            <v>84.489000000000004</v>
          </cell>
          <cell r="BG46">
            <v>94.721309680000005</v>
          </cell>
          <cell r="BH46">
            <v>-10.23230968</v>
          </cell>
          <cell r="BI46">
            <v>102.16999999999997</v>
          </cell>
          <cell r="BJ46">
            <v>164.25569393000001</v>
          </cell>
          <cell r="BK46">
            <v>62.085693930000033</v>
          </cell>
          <cell r="BL46">
            <v>53.978999999999999</v>
          </cell>
          <cell r="BM46">
            <v>0</v>
          </cell>
          <cell r="BP46">
            <v>1227.2821666666666</v>
          </cell>
          <cell r="BQ46">
            <v>16.637999999999998</v>
          </cell>
          <cell r="BR46">
            <v>4.7859999999999996</v>
          </cell>
          <cell r="BS46">
            <v>12.137999999999998</v>
          </cell>
          <cell r="BT46">
            <v>2.3736350768561371E-2</v>
          </cell>
          <cell r="BU46">
            <v>9.3592169038008519E-3</v>
          </cell>
          <cell r="BV46">
            <v>4500000</v>
          </cell>
          <cell r="BW46">
            <v>4.5</v>
          </cell>
          <cell r="BX46">
            <v>1.5049999999999999</v>
          </cell>
          <cell r="BY46">
            <v>-2.9950000000000001</v>
          </cell>
          <cell r="BZ46">
            <v>39</v>
          </cell>
          <cell r="CB46">
            <v>3.5459999999999998</v>
          </cell>
          <cell r="CC46">
            <v>2.7770000000000001</v>
          </cell>
          <cell r="CD46">
            <v>0.76899999999999968</v>
          </cell>
          <cell r="CE46">
            <v>6.2658777328169417E-4</v>
          </cell>
        </row>
        <row r="47">
          <cell r="A47" t="str">
            <v>PERZO</v>
          </cell>
          <cell r="K47">
            <v>40.802</v>
          </cell>
          <cell r="AY47">
            <v>40.802</v>
          </cell>
          <cell r="BB47">
            <v>356.13799999999998</v>
          </cell>
          <cell r="BC47">
            <v>298.36516539999997</v>
          </cell>
          <cell r="BD47">
            <v>-57.77283460000001</v>
          </cell>
          <cell r="BE47">
            <v>40</v>
          </cell>
          <cell r="BF47">
            <v>68.706000000000003</v>
          </cell>
          <cell r="BG47">
            <v>82.041795469999997</v>
          </cell>
          <cell r="BH47">
            <v>-13.335795469999994</v>
          </cell>
          <cell r="BI47">
            <v>6.4520000000000026</v>
          </cell>
          <cell r="BJ47">
            <v>4.0676257800000002</v>
          </cell>
          <cell r="BK47">
            <v>-2.3843742200000024</v>
          </cell>
          <cell r="BL47">
            <v>1.829</v>
          </cell>
          <cell r="BM47">
            <v>0</v>
          </cell>
          <cell r="BP47">
            <v>331.03</v>
          </cell>
          <cell r="BQ47">
            <v>2.645</v>
          </cell>
          <cell r="BR47">
            <v>4.4249999999999998</v>
          </cell>
          <cell r="BS47">
            <v>2.2608239999999999</v>
          </cell>
          <cell r="BT47">
            <v>1.6391195964112017E-2</v>
          </cell>
          <cell r="BU47">
            <v>3.2081684439476787E-2</v>
          </cell>
          <cell r="BV47">
            <v>384176</v>
          </cell>
          <cell r="BW47">
            <v>0.38417600000000002</v>
          </cell>
          <cell r="BX47">
            <v>0.49199999999999999</v>
          </cell>
          <cell r="BY47">
            <v>0.10782399999999998</v>
          </cell>
          <cell r="BZ47">
            <v>40</v>
          </cell>
          <cell r="CB47">
            <v>2.7549999999999999</v>
          </cell>
          <cell r="CC47">
            <v>2.3119999999999998</v>
          </cell>
          <cell r="CD47">
            <v>0.44300000000000006</v>
          </cell>
          <cell r="CE47">
            <v>1.3382472887653689E-3</v>
          </cell>
        </row>
        <row r="48">
          <cell r="A48" t="str">
            <v>OTHEZO</v>
          </cell>
          <cell r="AT48" t="str">
            <v xml:space="preserve">             </v>
          </cell>
          <cell r="AY48">
            <v>0</v>
          </cell>
          <cell r="BB48">
            <v>1587.319</v>
          </cell>
          <cell r="BC48">
            <v>1482.99243626</v>
          </cell>
          <cell r="BD48">
            <v>-104.32656373999998</v>
          </cell>
          <cell r="BE48">
            <v>41</v>
          </cell>
          <cell r="BF48">
            <v>204.053</v>
          </cell>
          <cell r="BG48">
            <v>181.03168233000002</v>
          </cell>
          <cell r="BH48">
            <v>23.021317669999974</v>
          </cell>
          <cell r="BI48">
            <v>31.658999999999992</v>
          </cell>
          <cell r="BJ48">
            <v>30.017025520000001</v>
          </cell>
          <cell r="BK48">
            <v>-1.6419744799999911</v>
          </cell>
          <cell r="BL48">
            <v>4.2439999999999998</v>
          </cell>
          <cell r="BM48">
            <v>1.49</v>
          </cell>
          <cell r="BP48">
            <v>1409.8103333333336</v>
          </cell>
          <cell r="BQ48">
            <v>17.508000000000003</v>
          </cell>
          <cell r="BR48">
            <v>7.2159999999999993</v>
          </cell>
          <cell r="BS48">
            <v>15.780897000000003</v>
          </cell>
          <cell r="BT48">
            <v>2.6864714993577156E-2</v>
          </cell>
          <cell r="BU48">
            <v>1.2284205605907742E-2</v>
          </cell>
          <cell r="BV48">
            <v>1727103</v>
          </cell>
          <cell r="BW48">
            <v>1.7271030000000001</v>
          </cell>
          <cell r="BX48">
            <v>4.1710000000000003</v>
          </cell>
          <cell r="BY48">
            <v>2.4438970000000002</v>
          </cell>
          <cell r="BZ48">
            <v>41</v>
          </cell>
          <cell r="CB48">
            <v>3.6640000000000001</v>
          </cell>
          <cell r="CC48">
            <v>3.0219999999999998</v>
          </cell>
          <cell r="CD48">
            <v>0.64200000000000035</v>
          </cell>
          <cell r="CE48">
            <v>4.5538040459816006E-4</v>
          </cell>
        </row>
        <row r="49">
          <cell r="A49" t="str">
            <v>TMPEB</v>
          </cell>
          <cell r="AY49">
            <v>0</v>
          </cell>
          <cell r="BB49">
            <v>330.17899999999997</v>
          </cell>
          <cell r="BC49">
            <v>264.70933594000002</v>
          </cell>
          <cell r="BD49">
            <v>-65.469664059999957</v>
          </cell>
          <cell r="BE49">
            <v>42</v>
          </cell>
          <cell r="BF49">
            <v>21.527000000000001</v>
          </cell>
          <cell r="BG49">
            <v>33.785904479999999</v>
          </cell>
          <cell r="BH49">
            <v>-12.258904479999998</v>
          </cell>
          <cell r="BI49">
            <v>11.565999999999999</v>
          </cell>
          <cell r="BJ49">
            <v>6.3771720099999998</v>
          </cell>
          <cell r="BK49">
            <v>-5.1888279899999992</v>
          </cell>
          <cell r="BL49">
            <v>1.2929999999999999</v>
          </cell>
          <cell r="BM49">
            <v>0</v>
          </cell>
          <cell r="BP49">
            <v>344.02233333333334</v>
          </cell>
          <cell r="BQ49">
            <v>2.19</v>
          </cell>
          <cell r="BR49">
            <v>4.367</v>
          </cell>
          <cell r="BS49">
            <v>1.7732600000000001</v>
          </cell>
          <cell r="BT49">
            <v>1.2370778253737403E-2</v>
          </cell>
          <cell r="BU49">
            <v>3.0465463966971133E-2</v>
          </cell>
          <cell r="BV49">
            <v>416740</v>
          </cell>
          <cell r="BW49">
            <v>0.41674</v>
          </cell>
          <cell r="BX49">
            <v>3.2269999999999999</v>
          </cell>
          <cell r="BY49">
            <v>2.81026</v>
          </cell>
          <cell r="BZ49">
            <v>42</v>
          </cell>
          <cell r="CB49">
            <v>2.621</v>
          </cell>
          <cell r="CC49">
            <v>1.897</v>
          </cell>
          <cell r="CD49">
            <v>0.72399999999999998</v>
          </cell>
          <cell r="CE49">
            <v>2.1045145324867474E-3</v>
          </cell>
        </row>
        <row r="50">
          <cell r="A50" t="str">
            <v>TNLIB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  <cell r="AU50">
            <v>0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BB50">
            <v>211.828</v>
          </cell>
          <cell r="BC50">
            <v>192.73009037</v>
          </cell>
          <cell r="BD50">
            <v>-19.097909630000004</v>
          </cell>
          <cell r="BE50">
            <v>43</v>
          </cell>
          <cell r="BF50">
            <v>33.703000000000003</v>
          </cell>
          <cell r="BG50">
            <v>23.32076679</v>
          </cell>
          <cell r="BH50">
            <v>10.382233210000003</v>
          </cell>
          <cell r="BI50">
            <v>6.8780000000000001</v>
          </cell>
          <cell r="BJ50">
            <v>5.8245069000000003</v>
          </cell>
          <cell r="BK50">
            <v>-1.0534930999999998</v>
          </cell>
          <cell r="BL50">
            <v>1.036</v>
          </cell>
          <cell r="BM50">
            <v>25.367999999999999</v>
          </cell>
          <cell r="BP50">
            <v>237.34866666666665</v>
          </cell>
          <cell r="BQ50">
            <v>0.89200000000000002</v>
          </cell>
          <cell r="BR50">
            <v>3.2359999999999998</v>
          </cell>
          <cell r="BS50">
            <v>0.89200000000000002</v>
          </cell>
          <cell r="BT50">
            <v>9.019641989422034E-3</v>
          </cell>
          <cell r="BU50">
            <v>3.2721481477320284E-2</v>
          </cell>
          <cell r="BV50">
            <v>0</v>
          </cell>
          <cell r="BW50">
            <v>0</v>
          </cell>
          <cell r="BX50">
            <v>1.3859999999999999</v>
          </cell>
          <cell r="BY50">
            <v>1.3859999999999999</v>
          </cell>
          <cell r="BZ50">
            <v>43</v>
          </cell>
          <cell r="CB50">
            <v>2.6019999999999999</v>
          </cell>
          <cell r="CC50">
            <v>2.181</v>
          </cell>
          <cell r="CD50">
            <v>0.42099999999999982</v>
          </cell>
          <cell r="CE50">
            <v>1.7737618075236705E-3</v>
          </cell>
        </row>
        <row r="51">
          <cell r="A51" t="str">
            <v>BLOSS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BB51">
            <v>281.07</v>
          </cell>
          <cell r="BC51">
            <v>258.28395230000001</v>
          </cell>
          <cell r="BD51">
            <v>-22.786047699999983</v>
          </cell>
          <cell r="BE51">
            <v>44</v>
          </cell>
          <cell r="BF51">
            <v>37.354999999999997</v>
          </cell>
          <cell r="BG51">
            <v>32.795355000000001</v>
          </cell>
          <cell r="BH51">
            <v>4.5596449999999962</v>
          </cell>
          <cell r="BI51">
            <v>8.5659999999999989</v>
          </cell>
          <cell r="BJ51">
            <v>7.27633113</v>
          </cell>
          <cell r="BK51">
            <v>-1.289668869999999</v>
          </cell>
          <cell r="BL51">
            <v>0.61099999999999999</v>
          </cell>
          <cell r="BM51">
            <v>0</v>
          </cell>
          <cell r="BP51">
            <v>297.90499999999997</v>
          </cell>
          <cell r="BQ51">
            <v>1.5170000000000001</v>
          </cell>
          <cell r="BR51">
            <v>3.605</v>
          </cell>
          <cell r="BS51">
            <v>1.1218080000000001</v>
          </cell>
          <cell r="BT51">
            <v>9.0375764085866318E-3</v>
          </cell>
          <cell r="BU51">
            <v>2.9042815662711267E-2</v>
          </cell>
          <cell r="BV51">
            <v>395192</v>
          </cell>
          <cell r="BW51">
            <v>0.39519199999999999</v>
          </cell>
          <cell r="BY51">
            <v>-0.39519199999999999</v>
          </cell>
          <cell r="BZ51">
            <v>44</v>
          </cell>
          <cell r="CB51">
            <v>2.2160000000000002</v>
          </cell>
          <cell r="CC51">
            <v>1.7949999999999999</v>
          </cell>
          <cell r="CD51">
            <v>0.42100000000000026</v>
          </cell>
          <cell r="CE51">
            <v>1.4132021953307272E-3</v>
          </cell>
        </row>
        <row r="52">
          <cell r="BB52">
            <v>880.76</v>
          </cell>
          <cell r="BC52">
            <v>477.38022156</v>
          </cell>
          <cell r="BD52">
            <v>-403.37977844</v>
          </cell>
          <cell r="BE52">
            <v>45</v>
          </cell>
          <cell r="BF52">
            <v>93.418000000000006</v>
          </cell>
          <cell r="BG52">
            <v>59.463088210000002</v>
          </cell>
          <cell r="BH52">
            <v>33.954911790000004</v>
          </cell>
          <cell r="BI52">
            <v>15.391999999999999</v>
          </cell>
          <cell r="BJ52">
            <v>4.1953790399999997</v>
          </cell>
          <cell r="BK52">
            <v>-11.196620960000001</v>
          </cell>
          <cell r="BL52">
            <v>1.752</v>
          </cell>
          <cell r="BM52">
            <v>0</v>
          </cell>
          <cell r="BP52">
            <v>814.43166666666673</v>
          </cell>
          <cell r="BQ52">
            <v>6.76</v>
          </cell>
          <cell r="BR52">
            <v>11.102</v>
          </cell>
          <cell r="BS52">
            <v>5.7114250000000002</v>
          </cell>
          <cell r="BT52">
            <v>1.6830656961193798E-2</v>
          </cell>
          <cell r="BU52">
            <v>3.2715820234560294E-2</v>
          </cell>
          <cell r="BV52">
            <v>1048575</v>
          </cell>
          <cell r="BW52">
            <v>1.048575</v>
          </cell>
          <cell r="BX52">
            <v>2.5529999999999999</v>
          </cell>
          <cell r="BY52">
            <v>1.5044249999999999</v>
          </cell>
          <cell r="BZ52">
            <v>45</v>
          </cell>
          <cell r="CB52">
            <v>3.6110000000000002</v>
          </cell>
          <cell r="CC52">
            <v>2.9620000000000002</v>
          </cell>
          <cell r="CD52">
            <v>0.64900000000000002</v>
          </cell>
          <cell r="CE52">
            <v>7.9687471222263378E-4</v>
          </cell>
        </row>
        <row r="53">
          <cell r="BB53">
            <v>594.25900000000001</v>
          </cell>
          <cell r="BC53">
            <v>1341.1232336199998</v>
          </cell>
          <cell r="BD53">
            <v>746.86423361999982</v>
          </cell>
          <cell r="BE53">
            <v>46</v>
          </cell>
          <cell r="BF53">
            <v>819.17100000000005</v>
          </cell>
          <cell r="BG53">
            <v>598.47199374000002</v>
          </cell>
          <cell r="BH53">
            <v>220.69900626000003</v>
          </cell>
          <cell r="BI53">
            <v>3.7560000000000073</v>
          </cell>
          <cell r="BJ53">
            <v>167.12397397000001</v>
          </cell>
          <cell r="BK53">
            <v>163.36797397000001</v>
          </cell>
          <cell r="BL53">
            <v>22.459</v>
          </cell>
          <cell r="BM53">
            <v>0</v>
          </cell>
          <cell r="BP53">
            <v>927.54266666666661</v>
          </cell>
          <cell r="BQ53">
            <v>15.375</v>
          </cell>
          <cell r="BR53">
            <v>16.913</v>
          </cell>
          <cell r="BS53">
            <v>13.513752</v>
          </cell>
          <cell r="BT53">
            <v>3.4966590719276894E-2</v>
          </cell>
          <cell r="BU53">
            <v>4.3762083900542946E-2</v>
          </cell>
          <cell r="BV53">
            <v>1861248</v>
          </cell>
          <cell r="BW53">
            <v>1.861248</v>
          </cell>
          <cell r="BX53">
            <v>4.4429999999999996</v>
          </cell>
          <cell r="BY53">
            <v>2.5817519999999998</v>
          </cell>
          <cell r="BZ53">
            <v>46</v>
          </cell>
          <cell r="CB53">
            <v>10.862</v>
          </cell>
          <cell r="CC53">
            <v>8.51</v>
          </cell>
          <cell r="CD53">
            <v>2.3520000000000003</v>
          </cell>
          <cell r="CE53">
            <v>2.5357324083564174E-3</v>
          </cell>
        </row>
        <row r="54">
          <cell r="BB54">
            <v>290.98500000000001</v>
          </cell>
          <cell r="BC54">
            <v>232.55140231999999</v>
          </cell>
          <cell r="BD54">
            <v>-58.43359768000002</v>
          </cell>
          <cell r="BE54">
            <v>47</v>
          </cell>
          <cell r="BF54">
            <v>71.103999999999999</v>
          </cell>
          <cell r="BG54">
            <v>72.168135489999997</v>
          </cell>
          <cell r="BH54">
            <v>-1.0641354899999982</v>
          </cell>
          <cell r="BI54">
            <v>7.9389999999999974</v>
          </cell>
          <cell r="BJ54">
            <v>7.6576069900000006</v>
          </cell>
          <cell r="BK54">
            <v>-0.28139300999999683</v>
          </cell>
          <cell r="BL54">
            <v>1.127</v>
          </cell>
          <cell r="BM54">
            <v>0</v>
          </cell>
          <cell r="BP54">
            <v>276.41816666666665</v>
          </cell>
          <cell r="BQ54">
            <v>1.3159999999999998</v>
          </cell>
          <cell r="BR54">
            <v>2.5350000000000001</v>
          </cell>
          <cell r="BS54">
            <v>0.97501999999999978</v>
          </cell>
          <cell r="BT54">
            <v>8.4656085676954405E-3</v>
          </cell>
          <cell r="BU54">
            <v>2.201013078614587E-2</v>
          </cell>
          <cell r="BV54">
            <v>340980</v>
          </cell>
          <cell r="BW54">
            <v>0.34098000000000001</v>
          </cell>
          <cell r="BX54">
            <v>2.6869999999999998</v>
          </cell>
          <cell r="BY54">
            <v>2.3460199999999998</v>
          </cell>
          <cell r="BZ54">
            <v>47</v>
          </cell>
          <cell r="CB54">
            <v>1.1180000000000001</v>
          </cell>
          <cell r="CC54">
            <v>0.92400000000000004</v>
          </cell>
          <cell r="CD54">
            <v>0.19400000000000006</v>
          </cell>
          <cell r="CE54">
            <v>7.0183520258256091E-4</v>
          </cell>
        </row>
        <row r="55">
          <cell r="C55">
            <v>1.5699999999999998</v>
          </cell>
          <cell r="F55">
            <v>2.6859999999999999</v>
          </cell>
          <cell r="K55">
            <v>23.291</v>
          </cell>
          <cell r="U55">
            <v>1.2170000000000001</v>
          </cell>
          <cell r="X55">
            <v>0.97799999999999998</v>
          </cell>
          <cell r="AI55">
            <v>1.4809999999999999</v>
          </cell>
          <cell r="AJ55">
            <v>0.56900000000000006</v>
          </cell>
          <cell r="AQ55">
            <v>1.2929999999999999</v>
          </cell>
          <cell r="BB55">
            <v>350.72899999999998</v>
          </cell>
          <cell r="BC55">
            <v>345.40376880999997</v>
          </cell>
          <cell r="BD55">
            <v>-5.3252311900000109</v>
          </cell>
          <cell r="BE55">
            <v>48</v>
          </cell>
          <cell r="BF55">
            <v>40.753999999999998</v>
          </cell>
          <cell r="BG55">
            <v>43.494004659999995</v>
          </cell>
          <cell r="BH55">
            <v>-2.7400046599999968</v>
          </cell>
          <cell r="BI55">
            <v>8.2000000000000011</v>
          </cell>
          <cell r="BJ55">
            <v>8.4685715300000002</v>
          </cell>
          <cell r="BK55">
            <v>0.26857152999999911</v>
          </cell>
          <cell r="BL55">
            <v>1.4629999999999999</v>
          </cell>
          <cell r="BM55">
            <v>0</v>
          </cell>
          <cell r="BP55">
            <v>338.78866666666664</v>
          </cell>
          <cell r="BQ55">
            <v>2.1440000000000001</v>
          </cell>
          <cell r="BR55">
            <v>4.0329999999999995</v>
          </cell>
          <cell r="BS55">
            <v>1.713009</v>
          </cell>
          <cell r="BT55">
            <v>1.2135062369264616E-2</v>
          </cell>
          <cell r="BU55">
            <v>2.857002300352432E-2</v>
          </cell>
          <cell r="BV55">
            <v>430991</v>
          </cell>
          <cell r="BW55">
            <v>0.43099100000000001</v>
          </cell>
          <cell r="BX55">
            <v>6.7140000000000004</v>
          </cell>
          <cell r="BY55">
            <v>6.2830090000000007</v>
          </cell>
          <cell r="BZ55">
            <v>48</v>
          </cell>
          <cell r="CB55">
            <v>2.7290000000000001</v>
          </cell>
          <cell r="CC55">
            <v>2.41</v>
          </cell>
          <cell r="CD55">
            <v>0.31899999999999995</v>
          </cell>
          <cell r="CE55">
            <v>9.415899390573867E-4</v>
          </cell>
        </row>
        <row r="56">
          <cell r="BB56">
            <v>625.63400000000001</v>
          </cell>
          <cell r="BC56">
            <v>297.77569208</v>
          </cell>
          <cell r="BD56">
            <v>-327.85830792000002</v>
          </cell>
          <cell r="BE56">
            <v>49</v>
          </cell>
          <cell r="BF56">
            <v>39.994</v>
          </cell>
          <cell r="BG56">
            <v>50.472474640000002</v>
          </cell>
          <cell r="BH56">
            <v>-10.478474640000002</v>
          </cell>
          <cell r="BI56">
            <v>14.503</v>
          </cell>
          <cell r="BJ56">
            <v>7.2424395300000004</v>
          </cell>
          <cell r="BK56">
            <v>-7.2605604699999997</v>
          </cell>
          <cell r="BL56">
            <v>0.625</v>
          </cell>
          <cell r="BM56" t="e">
            <v>#REF!</v>
          </cell>
          <cell r="BP56">
            <v>474.50916666666672</v>
          </cell>
          <cell r="BQ56">
            <v>2.23</v>
          </cell>
          <cell r="BR56">
            <v>4.4249999999999998</v>
          </cell>
          <cell r="BS56">
            <v>2.23</v>
          </cell>
          <cell r="BT56">
            <v>1.1279023411911605E-2</v>
          </cell>
          <cell r="BU56">
            <v>2.238102179269455E-2</v>
          </cell>
          <cell r="BV56">
            <v>565740</v>
          </cell>
          <cell r="BW56">
            <v>0.56574000000000002</v>
          </cell>
          <cell r="BX56">
            <v>1.907</v>
          </cell>
          <cell r="BY56">
            <v>1.3412600000000001</v>
          </cell>
          <cell r="BZ56">
            <v>49</v>
          </cell>
          <cell r="CB56">
            <v>2.1800000000000002</v>
          </cell>
          <cell r="CC56">
            <v>1.887</v>
          </cell>
          <cell r="CD56">
            <v>0.29300000000000015</v>
          </cell>
          <cell r="CE56">
            <v>6.1748016810353175E-4</v>
          </cell>
        </row>
        <row r="57">
          <cell r="AZ57" t="str">
            <v>03332215482</v>
          </cell>
          <cell r="BB57">
            <v>0</v>
          </cell>
          <cell r="BC57">
            <v>366.82117914999998</v>
          </cell>
          <cell r="BD57">
            <v>366.82117914999998</v>
          </cell>
          <cell r="BE57">
            <v>50</v>
          </cell>
          <cell r="BF57">
            <v>0</v>
          </cell>
          <cell r="BG57">
            <v>39.509920000000001</v>
          </cell>
          <cell r="BH57">
            <v>-39.509920000000001</v>
          </cell>
          <cell r="BI57">
            <v>0</v>
          </cell>
          <cell r="BJ57">
            <v>10.108672</v>
          </cell>
          <cell r="BK57">
            <v>10.108672</v>
          </cell>
          <cell r="BL57">
            <v>0</v>
          </cell>
          <cell r="BM57">
            <v>0</v>
          </cell>
          <cell r="BW57">
            <v>0</v>
          </cell>
          <cell r="BX57">
            <v>1.5629999999999999</v>
          </cell>
          <cell r="BY57">
            <v>1.5629999999999999</v>
          </cell>
          <cell r="BZ57">
            <v>50</v>
          </cell>
          <cell r="CB57">
            <v>2.6960000000000002</v>
          </cell>
          <cell r="CC57">
            <v>2.2829999999999999</v>
          </cell>
          <cell r="CD57">
            <v>0.41300000000000026</v>
          </cell>
          <cell r="CE57" t="e">
            <v>#DIV/0!</v>
          </cell>
        </row>
        <row r="58">
          <cell r="CB58">
            <v>28.687000000000001</v>
          </cell>
          <cell r="CC58">
            <v>23.841000000000001</v>
          </cell>
          <cell r="CD58">
            <v>4.8460000000000001</v>
          </cell>
          <cell r="CE58">
            <v>1.8041507940208746E-4</v>
          </cell>
        </row>
        <row r="59">
          <cell r="BB59">
            <v>29746.30999999999</v>
          </cell>
          <cell r="BC59">
            <v>27140.265390920005</v>
          </cell>
          <cell r="BD59">
            <v>-2606.0446090800033</v>
          </cell>
          <cell r="BF59">
            <v>13753.975999999995</v>
          </cell>
          <cell r="BG59">
            <v>9342.6024998600005</v>
          </cell>
          <cell r="BH59">
            <v>4411.3735001400019</v>
          </cell>
          <cell r="BI59">
            <v>721.36400000000015</v>
          </cell>
          <cell r="BJ59">
            <v>-61.735920039999996</v>
          </cell>
          <cell r="BK59">
            <v>204.41910815999961</v>
          </cell>
          <cell r="BL59">
            <v>181.90199999999999</v>
          </cell>
          <cell r="BM59" t="e">
            <v>#REF!</v>
          </cell>
          <cell r="BP59">
            <v>26860.282500000001</v>
          </cell>
          <cell r="BQ59">
            <v>392.45899999999978</v>
          </cell>
          <cell r="BR59">
            <v>299.02500000000009</v>
          </cell>
          <cell r="BS59">
            <v>352.24776699999995</v>
          </cell>
          <cell r="BT59">
            <v>3.1473780694599912E-2</v>
          </cell>
          <cell r="BU59">
            <v>2.671825957154398E-2</v>
          </cell>
          <cell r="BW59">
            <v>40.776972999999998</v>
          </cell>
          <cell r="CB59">
            <v>182.46800000000002</v>
          </cell>
          <cell r="CC59">
            <v>152.65300000000002</v>
          </cell>
          <cell r="CD59">
            <v>29.814999999999994</v>
          </cell>
          <cell r="CE59">
            <v>2.1621887260493255E-3</v>
          </cell>
        </row>
        <row r="60">
          <cell r="BF60">
            <v>0</v>
          </cell>
          <cell r="BI60">
            <v>0</v>
          </cell>
          <cell r="BJ60">
            <v>925.78310815999976</v>
          </cell>
          <cell r="BQ60">
            <v>392.459</v>
          </cell>
          <cell r="BR60">
            <v>299.02499999999998</v>
          </cell>
          <cell r="BW60">
            <v>0</v>
          </cell>
          <cell r="CD60">
            <v>58.076999999999998</v>
          </cell>
        </row>
        <row r="61">
          <cell r="BQ61">
            <v>0</v>
          </cell>
          <cell r="BR61">
            <v>0</v>
          </cell>
          <cell r="BW61">
            <v>0</v>
          </cell>
        </row>
        <row r="62">
          <cell r="BB62">
            <v>-0.62600000000020373</v>
          </cell>
          <cell r="BF62">
            <v>6222.2409999999991</v>
          </cell>
          <cell r="BW62">
            <v>0</v>
          </cell>
        </row>
        <row r="63">
          <cell r="BF63">
            <v>3.3999999999650754E-2</v>
          </cell>
        </row>
        <row r="64">
          <cell r="BF64">
            <v>7650.3159999999998</v>
          </cell>
        </row>
        <row r="65">
          <cell r="BA65">
            <v>3332148835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 (2)"/>
      <sheetName val="Sheet3"/>
      <sheetName val="Sheet2"/>
      <sheetName val="MAR03"/>
      <sheetName val="FEB03"/>
      <sheetName val="JAN03"/>
      <sheetName val="Sheet1"/>
      <sheetName val="Sheet4"/>
      <sheetName val="prtcsold"/>
      <sheetName val="fcdeposit"/>
      <sheetName val="hremitt"/>
      <sheetName val="exports"/>
      <sheetName val="CONSOLIDATED"/>
      <sheetName val="imports"/>
      <sheetName val="classified"/>
      <sheetName val="nfbincome"/>
      <sheetName val="profitloss"/>
      <sheetName val="advances"/>
      <sheetName val="avdeposit"/>
      <sheetName val="abdeposit"/>
      <sheetName val="COSTFUN"/>
      <sheetName val="int"/>
      <sheetName val="KPI"/>
      <sheetName val="shn"/>
      <sheetName val="Sheet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">
          <cell r="A1" t="str">
            <v>NATIONAL BANK OF  PAKISTAN</v>
          </cell>
          <cell r="B1">
            <v>0</v>
          </cell>
          <cell r="C1">
            <v>0</v>
          </cell>
          <cell r="D1">
            <v>0</v>
          </cell>
          <cell r="E1">
            <v>0</v>
          </cell>
          <cell r="F1">
            <v>0</v>
          </cell>
          <cell r="G1">
            <v>0</v>
          </cell>
          <cell r="H1">
            <v>0</v>
          </cell>
          <cell r="I1">
            <v>0</v>
          </cell>
          <cell r="J1">
            <v>0</v>
          </cell>
        </row>
        <row r="2">
          <cell r="A2" t="str">
            <v>KARACHI WEST REGION</v>
          </cell>
          <cell r="B2">
            <v>0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</row>
        <row r="3">
          <cell r="I3" t="str">
            <v>CLASSIFIED ADVANCES</v>
          </cell>
          <cell r="J3">
            <v>0</v>
          </cell>
        </row>
        <row r="4">
          <cell r="A4" t="str">
            <v>MONTHLY BRANCH WISE BUSINESS PERFORMANCE REPORT FOR THE MONTH OF JANUARY-2003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</row>
        <row r="5">
          <cell r="A5">
            <v>0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</row>
        <row r="6">
          <cell r="A6" t="str">
            <v>S.#</v>
          </cell>
          <cell r="B6" t="str">
            <v>BR.CODE</v>
          </cell>
          <cell r="C6" t="str">
            <v>Name of Branch</v>
          </cell>
          <cell r="D6" t="str">
            <v>Base as on 31.12.2002</v>
          </cell>
          <cell r="E6">
            <v>0</v>
          </cell>
          <cell r="F6" t="str">
            <v>Position of Corresponding Month Last Year</v>
          </cell>
          <cell r="G6" t="str">
            <v>Position of Current Month Under Report</v>
          </cell>
          <cell r="H6" t="str">
            <v>Target For the Current Month</v>
          </cell>
          <cell r="I6" t="str">
            <v>Variation From Last Year(Col:6-5)</v>
          </cell>
          <cell r="J6" t="str">
            <v>Variation From Target (Col:-6-7)</v>
          </cell>
        </row>
        <row r="7">
          <cell r="A7">
            <v>1</v>
          </cell>
          <cell r="B7">
            <v>2</v>
          </cell>
          <cell r="C7">
            <v>3</v>
          </cell>
          <cell r="D7">
            <v>4</v>
          </cell>
          <cell r="E7">
            <v>0</v>
          </cell>
          <cell r="F7">
            <v>5</v>
          </cell>
          <cell r="G7">
            <v>6</v>
          </cell>
          <cell r="H7">
            <v>7</v>
          </cell>
          <cell r="I7">
            <v>8</v>
          </cell>
          <cell r="J7">
            <v>9</v>
          </cell>
        </row>
        <row r="8">
          <cell r="A8">
            <v>1</v>
          </cell>
          <cell r="B8">
            <v>3</v>
          </cell>
          <cell r="C8" t="str">
            <v xml:space="preserve">AIRPORT </v>
          </cell>
          <cell r="D8">
            <v>13.534000000000001</v>
          </cell>
          <cell r="E8">
            <v>6.7670000000000003</v>
          </cell>
          <cell r="F8">
            <v>13.314</v>
          </cell>
          <cell r="G8">
            <v>13.21</v>
          </cell>
          <cell r="H8">
            <v>10.714416666666668</v>
          </cell>
          <cell r="I8">
            <v>-0.1039999999999992</v>
          </cell>
          <cell r="J8">
            <v>2.4955833333333324</v>
          </cell>
        </row>
        <row r="9">
          <cell r="A9">
            <v>2</v>
          </cell>
          <cell r="B9">
            <v>90</v>
          </cell>
          <cell r="C9" t="str">
            <v>ALAMGIR ROAD</v>
          </cell>
          <cell r="D9">
            <v>29.911000000000001</v>
          </cell>
          <cell r="E9">
            <v>14.955500000000001</v>
          </cell>
          <cell r="F9">
            <v>31.053000000000001</v>
          </cell>
          <cell r="G9">
            <v>29.497</v>
          </cell>
          <cell r="H9">
            <v>23.679541666666669</v>
          </cell>
          <cell r="I9">
            <v>-1.5560000000000009</v>
          </cell>
          <cell r="J9">
            <v>5.817458333333331</v>
          </cell>
        </row>
        <row r="10">
          <cell r="A10">
            <v>3</v>
          </cell>
          <cell r="B10">
            <v>1920</v>
          </cell>
          <cell r="C10" t="str">
            <v>AWAMI MARKAZ</v>
          </cell>
          <cell r="D10">
            <v>94.47999999999999</v>
          </cell>
          <cell r="E10">
            <v>47.239999999999995</v>
          </cell>
          <cell r="F10">
            <v>97.801000000000002</v>
          </cell>
          <cell r="G10">
            <v>92.287999999999997</v>
          </cell>
          <cell r="H10">
            <v>74.796666666666681</v>
          </cell>
          <cell r="I10">
            <v>-5.5130000000000052</v>
          </cell>
          <cell r="J10">
            <v>17.491333333333316</v>
          </cell>
        </row>
        <row r="11">
          <cell r="A11">
            <v>4</v>
          </cell>
          <cell r="B11">
            <v>104</v>
          </cell>
          <cell r="C11" t="str">
            <v>B.I.S.E.</v>
          </cell>
          <cell r="D11">
            <v>110.36600000000001</v>
          </cell>
          <cell r="E11">
            <v>55.183000000000007</v>
          </cell>
          <cell r="F11">
            <v>121.503</v>
          </cell>
          <cell r="G11">
            <v>109.245</v>
          </cell>
          <cell r="H11">
            <v>87.373083333333327</v>
          </cell>
          <cell r="I11">
            <v>-12.257999999999996</v>
          </cell>
          <cell r="J11">
            <v>21.871916666666678</v>
          </cell>
        </row>
        <row r="12">
          <cell r="A12">
            <v>5</v>
          </cell>
          <cell r="B12">
            <v>150</v>
          </cell>
          <cell r="C12" t="str">
            <v>BINNORI TOWN</v>
          </cell>
          <cell r="D12">
            <v>16.666</v>
          </cell>
          <cell r="E12">
            <v>8.3330000000000002</v>
          </cell>
          <cell r="F12">
            <v>14.804</v>
          </cell>
          <cell r="G12">
            <v>16.882999999999999</v>
          </cell>
          <cell r="H12">
            <v>13.193916666666668</v>
          </cell>
          <cell r="I12">
            <v>2.0789999999999988</v>
          </cell>
          <cell r="J12">
            <v>3.6890833333333308</v>
          </cell>
        </row>
        <row r="13">
          <cell r="A13">
            <v>6</v>
          </cell>
          <cell r="B13">
            <v>159</v>
          </cell>
          <cell r="C13" t="str">
            <v>C.O.D.</v>
          </cell>
          <cell r="D13">
            <v>3.3770000000000002</v>
          </cell>
          <cell r="E13">
            <v>1.6885000000000001</v>
          </cell>
          <cell r="F13">
            <v>3.2629999999999999</v>
          </cell>
          <cell r="G13">
            <v>3.7029999999999998</v>
          </cell>
          <cell r="H13">
            <v>2.6734583333333335</v>
          </cell>
          <cell r="I13">
            <v>0.43999999999999995</v>
          </cell>
          <cell r="J13">
            <v>1.0295416666666664</v>
          </cell>
        </row>
        <row r="14">
          <cell r="A14">
            <v>7</v>
          </cell>
          <cell r="B14">
            <v>287</v>
          </cell>
          <cell r="C14" t="str">
            <v>CIVIC  CENTRE(KDA)</v>
          </cell>
          <cell r="D14">
            <v>11.23</v>
          </cell>
          <cell r="E14">
            <v>5.6150000000000002</v>
          </cell>
          <cell r="F14">
            <v>10.96</v>
          </cell>
          <cell r="G14">
            <v>10.546000000000001</v>
          </cell>
          <cell r="H14">
            <v>8.8904166666666669</v>
          </cell>
          <cell r="I14">
            <v>-0.4139999999999997</v>
          </cell>
          <cell r="J14">
            <v>1.6555833333333343</v>
          </cell>
        </row>
        <row r="15">
          <cell r="A15">
            <v>8</v>
          </cell>
          <cell r="B15">
            <v>108</v>
          </cell>
          <cell r="C15" t="str">
            <v>DISTT: COUNCIL</v>
          </cell>
          <cell r="D15">
            <v>0.41500000000000004</v>
          </cell>
          <cell r="E15">
            <v>0.20750000000000002</v>
          </cell>
          <cell r="F15">
            <v>0.33500000000000002</v>
          </cell>
          <cell r="G15">
            <v>0.41499999999999998</v>
          </cell>
          <cell r="H15">
            <v>0.32854166666666673</v>
          </cell>
          <cell r="I15">
            <v>7.999999999999996E-2</v>
          </cell>
          <cell r="J15">
            <v>8.6458333333333248E-2</v>
          </cell>
        </row>
        <row r="16">
          <cell r="A16">
            <v>9</v>
          </cell>
          <cell r="B16">
            <v>114</v>
          </cell>
          <cell r="C16" t="str">
            <v>DRIGH COLONY</v>
          </cell>
          <cell r="D16">
            <v>1.7589999999999999</v>
          </cell>
          <cell r="E16">
            <v>0.87949999999999995</v>
          </cell>
          <cell r="F16">
            <v>1.7589999999999999</v>
          </cell>
          <cell r="G16">
            <v>1.821</v>
          </cell>
          <cell r="H16">
            <v>1.3925416666666661</v>
          </cell>
          <cell r="I16">
            <v>6.2000000000000055E-2</v>
          </cell>
          <cell r="J16">
            <v>0.42845833333333383</v>
          </cell>
        </row>
        <row r="17">
          <cell r="A17">
            <v>10</v>
          </cell>
          <cell r="B17">
            <v>274</v>
          </cell>
          <cell r="C17" t="str">
            <v>F.T.C.</v>
          </cell>
          <cell r="D17">
            <v>49.004000000000005</v>
          </cell>
          <cell r="E17">
            <v>24.502000000000002</v>
          </cell>
          <cell r="F17">
            <v>43.39</v>
          </cell>
          <cell r="G17">
            <v>56.910999999999994</v>
          </cell>
          <cell r="H17">
            <v>38.79483333333333</v>
          </cell>
          <cell r="I17">
            <v>13.520999999999994</v>
          </cell>
          <cell r="J17">
            <v>18.116166666666665</v>
          </cell>
        </row>
        <row r="18">
          <cell r="A18">
            <v>11</v>
          </cell>
          <cell r="B18">
            <v>282</v>
          </cell>
          <cell r="C18" t="str">
            <v xml:space="preserve">GULSHAN-E-IQBAL </v>
          </cell>
          <cell r="D18">
            <v>36.47</v>
          </cell>
          <cell r="E18">
            <v>18.234999999999999</v>
          </cell>
          <cell r="F18">
            <v>36.697000000000003</v>
          </cell>
          <cell r="G18">
            <v>36.366</v>
          </cell>
          <cell r="H18">
            <v>28.87208333333334</v>
          </cell>
          <cell r="I18">
            <v>-0.33100000000000307</v>
          </cell>
          <cell r="J18">
            <v>7.4939166666666601</v>
          </cell>
        </row>
        <row r="19">
          <cell r="A19">
            <v>12</v>
          </cell>
          <cell r="B19">
            <v>224</v>
          </cell>
          <cell r="C19" t="str">
            <v>HUB RIVER ROAD</v>
          </cell>
          <cell r="D19">
            <v>0.45499999999999996</v>
          </cell>
          <cell r="E19">
            <v>0.22749999999999998</v>
          </cell>
          <cell r="F19">
            <v>0.49299999999999999</v>
          </cell>
          <cell r="G19">
            <v>0.52300000000000002</v>
          </cell>
          <cell r="H19">
            <v>0.36020833333333319</v>
          </cell>
          <cell r="I19">
            <v>3.0000000000000027E-2</v>
          </cell>
          <cell r="J19">
            <v>0.16279166666666683</v>
          </cell>
        </row>
        <row r="20">
          <cell r="A20">
            <v>13</v>
          </cell>
          <cell r="B20">
            <v>152</v>
          </cell>
          <cell r="C20" t="str">
            <v>K.A.N.U.P.P.</v>
          </cell>
          <cell r="D20">
            <v>5.2610000000000001</v>
          </cell>
          <cell r="E20">
            <v>2.6305000000000001</v>
          </cell>
          <cell r="F20">
            <v>5.5060000000000002</v>
          </cell>
          <cell r="G20">
            <v>5.1050000000000004</v>
          </cell>
          <cell r="H20">
            <v>4.1649583333333329</v>
          </cell>
          <cell r="I20">
            <v>-0.4009999999999998</v>
          </cell>
          <cell r="J20">
            <v>0.94004166666666755</v>
          </cell>
        </row>
        <row r="21">
          <cell r="A21">
            <v>14</v>
          </cell>
          <cell r="B21">
            <v>71</v>
          </cell>
          <cell r="C21" t="str">
            <v>KARACHI UNIVERSITY</v>
          </cell>
          <cell r="D21">
            <v>3.5630000000000006</v>
          </cell>
          <cell r="E21">
            <v>1.7815000000000003</v>
          </cell>
          <cell r="F21">
            <v>3.2010000000000001</v>
          </cell>
          <cell r="G21">
            <v>3.7300000000000004</v>
          </cell>
          <cell r="H21">
            <v>2.8207083333333332</v>
          </cell>
          <cell r="I21">
            <v>0.52900000000000036</v>
          </cell>
          <cell r="J21">
            <v>0.90929166666666728</v>
          </cell>
        </row>
        <row r="22">
          <cell r="A22">
            <v>15</v>
          </cell>
          <cell r="B22">
            <v>264</v>
          </cell>
          <cell r="C22" t="str">
            <v>KASHMIR ROAD</v>
          </cell>
          <cell r="D22">
            <v>1.859</v>
          </cell>
          <cell r="E22">
            <v>0.92949999999999999</v>
          </cell>
          <cell r="F22">
            <v>1.218</v>
          </cell>
          <cell r="G22">
            <v>1.7069999999999999</v>
          </cell>
          <cell r="H22">
            <v>1.4717083333333334</v>
          </cell>
          <cell r="I22">
            <v>0.48899999999999988</v>
          </cell>
          <cell r="J22">
            <v>0.23529166666666645</v>
          </cell>
        </row>
        <row r="23">
          <cell r="A23">
            <v>16</v>
          </cell>
          <cell r="B23">
            <v>128</v>
          </cell>
          <cell r="C23" t="str">
            <v>KORANGI CREEK</v>
          </cell>
          <cell r="D23">
            <v>10.498999999999999</v>
          </cell>
          <cell r="E23">
            <v>5.2494999999999994</v>
          </cell>
          <cell r="F23">
            <v>10.546999999999999</v>
          </cell>
          <cell r="G23">
            <v>10.626999999999999</v>
          </cell>
          <cell r="H23">
            <v>8.3117083333333301</v>
          </cell>
          <cell r="I23">
            <v>8.0000000000000071E-2</v>
          </cell>
          <cell r="J23">
            <v>2.3152916666666687</v>
          </cell>
        </row>
        <row r="24">
          <cell r="A24">
            <v>17</v>
          </cell>
          <cell r="B24">
            <v>1925</v>
          </cell>
          <cell r="C24" t="str">
            <v>KORANGI FISH HAURBOUR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A25">
            <v>18</v>
          </cell>
          <cell r="B25">
            <v>255</v>
          </cell>
          <cell r="C25" t="str">
            <v>KORANGI INDUSTRIAL AREA</v>
          </cell>
          <cell r="D25">
            <v>5.0170000000000003</v>
          </cell>
          <cell r="E25">
            <v>2.5085000000000002</v>
          </cell>
          <cell r="F25">
            <v>6.27</v>
          </cell>
          <cell r="G25">
            <v>6.6289999999999996</v>
          </cell>
          <cell r="H25">
            <v>3.9717916666666659</v>
          </cell>
          <cell r="I25">
            <v>0.35899999999999999</v>
          </cell>
          <cell r="J25">
            <v>2.6572083333333336</v>
          </cell>
        </row>
        <row r="26">
          <cell r="A26">
            <v>19</v>
          </cell>
          <cell r="B26">
            <v>142</v>
          </cell>
          <cell r="C26" t="str">
            <v>KORNAGI T.SHIP</v>
          </cell>
          <cell r="D26">
            <v>29.411000000000001</v>
          </cell>
          <cell r="E26">
            <v>14.705500000000001</v>
          </cell>
          <cell r="F26">
            <v>32.830999999999996</v>
          </cell>
          <cell r="G26">
            <v>25.680999999999997</v>
          </cell>
          <cell r="H26">
            <v>23.28370833333334</v>
          </cell>
          <cell r="I26">
            <v>-7.1499999999999986</v>
          </cell>
          <cell r="J26">
            <v>2.3972916666666571</v>
          </cell>
        </row>
        <row r="27">
          <cell r="A27">
            <v>20</v>
          </cell>
          <cell r="B27">
            <v>257</v>
          </cell>
          <cell r="C27" t="str">
            <v>LANDHI T.SHIP</v>
          </cell>
          <cell r="D27">
            <v>18.692</v>
          </cell>
          <cell r="E27">
            <v>9.3460000000000001</v>
          </cell>
          <cell r="F27">
            <v>16.880000000000003</v>
          </cell>
          <cell r="G27">
            <v>17.152999999999999</v>
          </cell>
          <cell r="H27">
            <v>14.79783333333333</v>
          </cell>
          <cell r="I27">
            <v>0.27299999999999613</v>
          </cell>
          <cell r="J27">
            <v>2.3551666666666691</v>
          </cell>
        </row>
        <row r="28">
          <cell r="A28">
            <v>21</v>
          </cell>
          <cell r="B28">
            <v>1071</v>
          </cell>
          <cell r="C28" t="str">
            <v>LASBELLA CHOWRANGI</v>
          </cell>
          <cell r="D28">
            <v>11.478999999999999</v>
          </cell>
          <cell r="E28">
            <v>5.7394999999999996</v>
          </cell>
          <cell r="F28">
            <v>8.8739999999999988</v>
          </cell>
          <cell r="G28">
            <v>11.063000000000001</v>
          </cell>
          <cell r="H28">
            <v>9.0875416666666666</v>
          </cell>
          <cell r="I28">
            <v>2.1890000000000018</v>
          </cell>
          <cell r="J28">
            <v>1.975458333333334</v>
          </cell>
        </row>
        <row r="29">
          <cell r="A29">
            <v>22</v>
          </cell>
          <cell r="B29">
            <v>113</v>
          </cell>
          <cell r="C29" t="str">
            <v>M.A.H.SOCIETY</v>
          </cell>
          <cell r="D29">
            <v>0.42600000000000005</v>
          </cell>
          <cell r="E29">
            <v>0.21300000000000002</v>
          </cell>
          <cell r="F29">
            <v>0.502</v>
          </cell>
          <cell r="G29">
            <v>0.496</v>
          </cell>
          <cell r="H29">
            <v>0.33725000000000011</v>
          </cell>
          <cell r="I29">
            <v>-6.0000000000000053E-3</v>
          </cell>
          <cell r="J29">
            <v>0.15874999999999989</v>
          </cell>
        </row>
        <row r="30">
          <cell r="A30">
            <v>23</v>
          </cell>
          <cell r="B30">
            <v>27</v>
          </cell>
          <cell r="C30" t="str">
            <v>M.A.JINNAH ROAD</v>
          </cell>
          <cell r="D30">
            <v>21.820999999999998</v>
          </cell>
          <cell r="E30">
            <v>10.910499999999999</v>
          </cell>
          <cell r="F30">
            <v>23.536000000000001</v>
          </cell>
          <cell r="G30">
            <v>20.945</v>
          </cell>
          <cell r="H30">
            <v>17.274958333333327</v>
          </cell>
          <cell r="I30">
            <v>-2.5910000000000011</v>
          </cell>
          <cell r="J30">
            <v>3.6700416666666733</v>
          </cell>
        </row>
        <row r="31">
          <cell r="A31">
            <v>24</v>
          </cell>
          <cell r="B31">
            <v>28</v>
          </cell>
          <cell r="C31" t="str">
            <v>MALIR CANTT</v>
          </cell>
          <cell r="D31">
            <v>1.0329999999999999</v>
          </cell>
          <cell r="E31">
            <v>0.51649999999999996</v>
          </cell>
          <cell r="F31">
            <v>1.1419999999999999</v>
          </cell>
          <cell r="G31">
            <v>1.125</v>
          </cell>
          <cell r="H31">
            <v>0.81779166666666669</v>
          </cell>
          <cell r="I31">
            <v>-1.6999999999999904E-2</v>
          </cell>
          <cell r="J31">
            <v>0.30720833333333331</v>
          </cell>
        </row>
        <row r="32">
          <cell r="A32">
            <v>25</v>
          </cell>
          <cell r="B32">
            <v>89</v>
          </cell>
          <cell r="C32" t="str">
            <v>MALIR CITY</v>
          </cell>
          <cell r="D32">
            <v>1.4369999999999998</v>
          </cell>
          <cell r="E32">
            <v>0.71849999999999992</v>
          </cell>
          <cell r="F32">
            <v>1.694</v>
          </cell>
          <cell r="G32">
            <v>1.4260000000000002</v>
          </cell>
          <cell r="H32">
            <v>1.1376250000000003</v>
          </cell>
          <cell r="I32">
            <v>-0.26799999999999979</v>
          </cell>
          <cell r="J32">
            <v>0.28837499999999983</v>
          </cell>
        </row>
        <row r="33">
          <cell r="A33">
            <v>26</v>
          </cell>
          <cell r="B33">
            <v>1070</v>
          </cell>
          <cell r="C33" t="str">
            <v>MODEL COLONY</v>
          </cell>
          <cell r="D33">
            <v>1.6080000000000001</v>
          </cell>
          <cell r="E33">
            <v>0.80400000000000005</v>
          </cell>
          <cell r="F33">
            <v>1.8120000000000001</v>
          </cell>
          <cell r="G33">
            <v>1.579</v>
          </cell>
          <cell r="H33">
            <v>1.2730000000000004</v>
          </cell>
          <cell r="I33">
            <v>-0.2330000000000001</v>
          </cell>
          <cell r="J33">
            <v>0.30599999999999961</v>
          </cell>
        </row>
        <row r="34">
          <cell r="A34">
            <v>27</v>
          </cell>
          <cell r="B34">
            <v>42</v>
          </cell>
          <cell r="C34" t="str">
            <v xml:space="preserve">NAZIMABAD </v>
          </cell>
          <cell r="D34">
            <v>49.305999999999997</v>
          </cell>
          <cell r="E34">
            <v>24.652999999999999</v>
          </cell>
          <cell r="F34">
            <v>61.501999999999995</v>
          </cell>
          <cell r="G34">
            <v>89.081999999999994</v>
          </cell>
          <cell r="H34">
            <v>39.033916666666677</v>
          </cell>
          <cell r="I34">
            <v>27.58</v>
          </cell>
          <cell r="J34">
            <v>50.048083333333317</v>
          </cell>
        </row>
        <row r="35">
          <cell r="A35">
            <v>28</v>
          </cell>
          <cell r="B35">
            <v>1063</v>
          </cell>
          <cell r="C35" t="str">
            <v>NED UNIVERSITY</v>
          </cell>
          <cell r="D35">
            <v>0.86099999999999999</v>
          </cell>
          <cell r="E35">
            <v>0.43049999999999999</v>
          </cell>
          <cell r="F35">
            <v>0.877</v>
          </cell>
          <cell r="G35">
            <v>0.86099999999999999</v>
          </cell>
          <cell r="H35">
            <v>0.68162500000000004</v>
          </cell>
          <cell r="I35">
            <v>-1.6000000000000014E-2</v>
          </cell>
          <cell r="J35">
            <v>0.17937499999999995</v>
          </cell>
        </row>
        <row r="36">
          <cell r="A36">
            <v>29</v>
          </cell>
          <cell r="B36">
            <v>270</v>
          </cell>
          <cell r="C36" t="str">
            <v>NEW F &amp; V MAKT</v>
          </cell>
          <cell r="D36">
            <v>5.03</v>
          </cell>
          <cell r="E36">
            <v>2.5150000000000001</v>
          </cell>
          <cell r="F36">
            <v>6.1269999999999998</v>
          </cell>
          <cell r="G36">
            <v>4.7290000000000001</v>
          </cell>
          <cell r="H36">
            <v>3.9820833333333323</v>
          </cell>
          <cell r="I36">
            <v>-1.3979999999999997</v>
          </cell>
          <cell r="J36">
            <v>0.74691666666666778</v>
          </cell>
        </row>
        <row r="37">
          <cell r="A37">
            <v>30</v>
          </cell>
          <cell r="B37">
            <v>1086</v>
          </cell>
          <cell r="C37" t="str">
            <v>NORTH KARACHI TOWNSHIP</v>
          </cell>
          <cell r="D37">
            <v>7.1509999999999998</v>
          </cell>
          <cell r="E37">
            <v>3.5754999999999999</v>
          </cell>
          <cell r="F37">
            <v>7.7430000000000003</v>
          </cell>
          <cell r="G37">
            <v>7.7310000000000008</v>
          </cell>
          <cell r="H37">
            <v>5.6612083333333318</v>
          </cell>
          <cell r="I37">
            <v>-1.1999999999999567E-2</v>
          </cell>
          <cell r="J37">
            <v>2.0697916666666689</v>
          </cell>
        </row>
        <row r="38">
          <cell r="A38">
            <v>31</v>
          </cell>
          <cell r="B38">
            <v>1055</v>
          </cell>
          <cell r="C38" t="str">
            <v>ORANGI TOWNSHIP</v>
          </cell>
          <cell r="D38">
            <v>4.702</v>
          </cell>
          <cell r="E38">
            <v>2.351</v>
          </cell>
          <cell r="F38">
            <v>3.9569999999999999</v>
          </cell>
          <cell r="G38">
            <v>4.8129999999999997</v>
          </cell>
          <cell r="H38">
            <v>3.7224166666666676</v>
          </cell>
          <cell r="I38">
            <v>0.85599999999999987</v>
          </cell>
          <cell r="J38">
            <v>1.0905833333333321</v>
          </cell>
        </row>
        <row r="39">
          <cell r="A39">
            <v>32</v>
          </cell>
          <cell r="B39">
            <v>32</v>
          </cell>
          <cell r="C39" t="str">
            <v>P.A.F.BASE MASROOR</v>
          </cell>
          <cell r="D39">
            <v>0.95599999999999996</v>
          </cell>
          <cell r="E39">
            <v>0.47799999999999998</v>
          </cell>
          <cell r="F39">
            <v>0.95699999999999996</v>
          </cell>
          <cell r="G39">
            <v>0.90100000000000002</v>
          </cell>
          <cell r="H39">
            <v>0.75683333333333302</v>
          </cell>
          <cell r="I39">
            <v>-5.5999999999999939E-2</v>
          </cell>
          <cell r="J39">
            <v>0.144166666666667</v>
          </cell>
        </row>
        <row r="40">
          <cell r="A40">
            <v>33</v>
          </cell>
          <cell r="B40">
            <v>48</v>
          </cell>
          <cell r="C40" t="str">
            <v>P.E.C.H.S.</v>
          </cell>
          <cell r="D40">
            <v>18.426000000000002</v>
          </cell>
          <cell r="E40">
            <v>9.213000000000001</v>
          </cell>
          <cell r="F40">
            <v>19.330999999999996</v>
          </cell>
          <cell r="G40">
            <v>17.467000000000002</v>
          </cell>
          <cell r="H40">
            <v>14.587249999999997</v>
          </cell>
          <cell r="I40">
            <v>-1.8639999999999937</v>
          </cell>
          <cell r="J40">
            <v>2.8797500000000049</v>
          </cell>
        </row>
        <row r="41">
          <cell r="A41">
            <v>34</v>
          </cell>
          <cell r="B41">
            <v>49</v>
          </cell>
          <cell r="C41" t="str">
            <v>P.I.B. COLONY</v>
          </cell>
          <cell r="D41">
            <v>15.290000000000001</v>
          </cell>
          <cell r="E41">
            <v>7.6450000000000005</v>
          </cell>
          <cell r="F41">
            <v>15.878</v>
          </cell>
          <cell r="G41">
            <v>15.259</v>
          </cell>
          <cell r="H41">
            <v>12.104583333333338</v>
          </cell>
          <cell r="I41">
            <v>-0.61899999999999977</v>
          </cell>
          <cell r="J41">
            <v>3.1544166666666626</v>
          </cell>
        </row>
        <row r="42">
          <cell r="A42">
            <v>35</v>
          </cell>
          <cell r="B42">
            <v>180</v>
          </cell>
          <cell r="C42" t="str">
            <v>P.N.A.D.MAURIPUR</v>
          </cell>
          <cell r="D42">
            <v>2.1079999999999997</v>
          </cell>
          <cell r="E42">
            <v>1.0539999999999998</v>
          </cell>
          <cell r="F42">
            <v>2.1059999999999999</v>
          </cell>
          <cell r="G42">
            <v>1.0619999999999998</v>
          </cell>
          <cell r="H42">
            <v>1.6688333333333327</v>
          </cell>
          <cell r="I42">
            <v>-1.044</v>
          </cell>
          <cell r="J42">
            <v>-0.60683333333333289</v>
          </cell>
        </row>
        <row r="43">
          <cell r="A43">
            <v>36</v>
          </cell>
          <cell r="B43">
            <v>238</v>
          </cell>
          <cell r="C43" t="str">
            <v>PAK. STEEL (PASMIC)</v>
          </cell>
          <cell r="D43">
            <v>0.49399999999999999</v>
          </cell>
          <cell r="E43">
            <v>0.247</v>
          </cell>
          <cell r="F43">
            <v>0.34399999999999997</v>
          </cell>
          <cell r="G43">
            <v>0.1</v>
          </cell>
          <cell r="H43">
            <v>0.39108333333333328</v>
          </cell>
          <cell r="I43">
            <v>-0.24399999999999997</v>
          </cell>
          <cell r="J43">
            <v>-0.29108333333333325</v>
          </cell>
        </row>
        <row r="44">
          <cell r="A44">
            <v>37</v>
          </cell>
          <cell r="B44">
            <v>239</v>
          </cell>
          <cell r="C44" t="str">
            <v>PAK:MARINE ACADEMY</v>
          </cell>
          <cell r="D44">
            <v>1.4E-2</v>
          </cell>
          <cell r="E44">
            <v>7.0000000000000001E-3</v>
          </cell>
          <cell r="F44">
            <v>4.2000000000000003E-2</v>
          </cell>
          <cell r="G44">
            <v>0</v>
          </cell>
          <cell r="H44">
            <v>1.1083333333333334E-2</v>
          </cell>
          <cell r="I44">
            <v>-4.2000000000000003E-2</v>
          </cell>
          <cell r="J44">
            <v>-1.1083333333333334E-2</v>
          </cell>
        </row>
        <row r="45">
          <cell r="A45">
            <v>38</v>
          </cell>
          <cell r="B45">
            <v>80</v>
          </cell>
          <cell r="C45" t="str">
            <v>PAPOSH NAGAR</v>
          </cell>
          <cell r="D45">
            <v>1.367</v>
          </cell>
          <cell r="E45">
            <v>0.6835</v>
          </cell>
          <cell r="F45">
            <v>1.014</v>
          </cell>
          <cell r="G45">
            <v>1.5</v>
          </cell>
          <cell r="H45">
            <v>1.0822083333333334</v>
          </cell>
          <cell r="I45">
            <v>0.48599999999999999</v>
          </cell>
          <cell r="J45">
            <v>0.41779166666666656</v>
          </cell>
        </row>
        <row r="46">
          <cell r="A46">
            <v>39</v>
          </cell>
          <cell r="B46">
            <v>279</v>
          </cell>
          <cell r="C46" t="str">
            <v>PORTR QASIM</v>
          </cell>
          <cell r="D46">
            <v>0.61499999999999999</v>
          </cell>
          <cell r="E46">
            <v>0.3075</v>
          </cell>
          <cell r="F46">
            <v>1.006</v>
          </cell>
          <cell r="G46">
            <v>0.60699999999999998</v>
          </cell>
          <cell r="H46">
            <v>0.48687499999999995</v>
          </cell>
          <cell r="I46">
            <v>-0.39900000000000002</v>
          </cell>
          <cell r="J46">
            <v>0.12012500000000004</v>
          </cell>
        </row>
        <row r="47">
          <cell r="A47">
            <v>40</v>
          </cell>
          <cell r="B47">
            <v>256</v>
          </cell>
          <cell r="C47" t="str">
            <v xml:space="preserve">RAHIMABAD </v>
          </cell>
          <cell r="D47">
            <v>0.84099999999999997</v>
          </cell>
          <cell r="E47">
            <v>0.42049999999999998</v>
          </cell>
          <cell r="F47">
            <v>0.92199999999999993</v>
          </cell>
          <cell r="G47">
            <v>0.65900000000000003</v>
          </cell>
          <cell r="H47">
            <v>0.66579166666666678</v>
          </cell>
          <cell r="I47">
            <v>-0.2629999999999999</v>
          </cell>
          <cell r="J47">
            <v>-6.7916666666667513E-3</v>
          </cell>
        </row>
        <row r="48">
          <cell r="A48">
            <v>41</v>
          </cell>
          <cell r="B48">
            <v>64</v>
          </cell>
          <cell r="C48" t="str">
            <v>S.I.T.E.</v>
          </cell>
          <cell r="D48">
            <v>63.110000000000007</v>
          </cell>
          <cell r="E48">
            <v>31.555000000000003</v>
          </cell>
          <cell r="F48">
            <v>60.188000000000002</v>
          </cell>
          <cell r="G48">
            <v>63.187000000000005</v>
          </cell>
          <cell r="H48">
            <v>49.962083333333318</v>
          </cell>
          <cell r="I48">
            <v>2.9990000000000023</v>
          </cell>
          <cell r="J48">
            <v>13.224916666666687</v>
          </cell>
        </row>
        <row r="49">
          <cell r="A49">
            <v>42</v>
          </cell>
          <cell r="B49">
            <v>266</v>
          </cell>
          <cell r="C49" t="str">
            <v>S.M.C.H.S.</v>
          </cell>
          <cell r="D49">
            <v>34.298999999999999</v>
          </cell>
          <cell r="E49">
            <v>17.1495</v>
          </cell>
          <cell r="F49">
            <v>35.738</v>
          </cell>
          <cell r="G49">
            <v>27.762999999999998</v>
          </cell>
          <cell r="H49">
            <v>27.153375000000008</v>
          </cell>
          <cell r="I49">
            <v>-7.9750000000000014</v>
          </cell>
          <cell r="J49">
            <v>0.60962499999999054</v>
          </cell>
        </row>
        <row r="50">
          <cell r="A50">
            <v>43</v>
          </cell>
          <cell r="B50">
            <v>103</v>
          </cell>
          <cell r="C50" t="str">
            <v>S.P.I.T.LANDHI</v>
          </cell>
          <cell r="D50">
            <v>3.0650000000000004</v>
          </cell>
          <cell r="E50">
            <v>1.5325000000000002</v>
          </cell>
          <cell r="F50">
            <v>0.64900000000000002</v>
          </cell>
          <cell r="G50">
            <v>2.1530000000000005</v>
          </cell>
          <cell r="H50">
            <v>2.4264583333333327</v>
          </cell>
          <cell r="I50">
            <v>1.5040000000000004</v>
          </cell>
          <cell r="J50">
            <v>-0.27345833333333225</v>
          </cell>
        </row>
        <row r="51">
          <cell r="A51">
            <v>44</v>
          </cell>
          <cell r="B51">
            <v>1028</v>
          </cell>
          <cell r="C51" t="str">
            <v>S.R.E.MAJEED</v>
          </cell>
          <cell r="D51">
            <v>1.5519999999999998</v>
          </cell>
          <cell r="E51">
            <v>0.77599999999999991</v>
          </cell>
          <cell r="F51">
            <v>1.7229999999999999</v>
          </cell>
          <cell r="G51">
            <v>1.5269999999999999</v>
          </cell>
          <cell r="H51">
            <v>1.2286666666666666</v>
          </cell>
          <cell r="I51">
            <v>-0.19599999999999995</v>
          </cell>
          <cell r="J51">
            <v>0.29833333333333334</v>
          </cell>
        </row>
        <row r="52">
          <cell r="A52">
            <v>45</v>
          </cell>
          <cell r="B52">
            <v>1067</v>
          </cell>
          <cell r="C52" t="str">
            <v>SAKHI HASSAN</v>
          </cell>
          <cell r="D52">
            <v>34.777000000000001</v>
          </cell>
          <cell r="E52">
            <v>17.388500000000001</v>
          </cell>
          <cell r="F52">
            <v>32.392000000000003</v>
          </cell>
          <cell r="G52">
            <v>33.417999999999999</v>
          </cell>
          <cell r="H52">
            <v>27.53179166666666</v>
          </cell>
          <cell r="I52">
            <v>1.0259999999999962</v>
          </cell>
          <cell r="J52">
            <v>5.8862083333333395</v>
          </cell>
        </row>
        <row r="53">
          <cell r="A53">
            <v>46</v>
          </cell>
          <cell r="B53">
            <v>144</v>
          </cell>
          <cell r="C53" t="str">
            <v>SHAHEED-E-MILLAT ROAD</v>
          </cell>
          <cell r="D53">
            <v>288.73199999999991</v>
          </cell>
          <cell r="E53">
            <v>144.36599999999996</v>
          </cell>
          <cell r="F53">
            <v>333.93599999999998</v>
          </cell>
          <cell r="G53">
            <v>239.78900000000004</v>
          </cell>
          <cell r="H53">
            <v>228.5795</v>
          </cell>
          <cell r="I53">
            <v>-94.146999999999935</v>
          </cell>
          <cell r="J53">
            <v>11.209500000000048</v>
          </cell>
        </row>
        <row r="54">
          <cell r="A54">
            <v>47</v>
          </cell>
          <cell r="B54">
            <v>1023</v>
          </cell>
          <cell r="C54" t="str">
            <v>SHAMSHI C.H.SOCIETY</v>
          </cell>
          <cell r="D54">
            <v>22.544999999999998</v>
          </cell>
          <cell r="E54">
            <v>11.272499999999999</v>
          </cell>
          <cell r="F54">
            <v>22.640999999999998</v>
          </cell>
          <cell r="G54">
            <v>21.97</v>
          </cell>
          <cell r="H54">
            <v>17.848125</v>
          </cell>
          <cell r="I54">
            <v>-0.67099999999999937</v>
          </cell>
          <cell r="J54">
            <v>4.1218749999999993</v>
          </cell>
        </row>
        <row r="55">
          <cell r="A55">
            <v>48</v>
          </cell>
          <cell r="B55">
            <v>1035</v>
          </cell>
          <cell r="C55" t="str">
            <v>SHARIFABAD</v>
          </cell>
          <cell r="D55">
            <v>3.3460000000000001</v>
          </cell>
          <cell r="E55">
            <v>1.673</v>
          </cell>
          <cell r="F55">
            <v>3.7250000000000005</v>
          </cell>
          <cell r="G55">
            <v>3.2240000000000002</v>
          </cell>
          <cell r="H55">
            <v>2.6489166666666661</v>
          </cell>
          <cell r="I55">
            <v>-0.50100000000000033</v>
          </cell>
          <cell r="J55">
            <v>0.57508333333333406</v>
          </cell>
        </row>
        <row r="56">
          <cell r="A56">
            <v>49</v>
          </cell>
          <cell r="B56">
            <v>168</v>
          </cell>
          <cell r="C56" t="str">
            <v>TAIMURIA</v>
          </cell>
          <cell r="D56">
            <v>1.9930000000000001</v>
          </cell>
          <cell r="E56">
            <v>0.99650000000000005</v>
          </cell>
          <cell r="F56">
            <v>2.2639999999999998</v>
          </cell>
          <cell r="G56">
            <v>2.7839999999999998</v>
          </cell>
          <cell r="H56">
            <v>1.5777916666666669</v>
          </cell>
          <cell r="I56">
            <v>0.52</v>
          </cell>
          <cell r="J56">
            <v>1.2062083333333329</v>
          </cell>
        </row>
        <row r="57">
          <cell r="A57">
            <v>50</v>
          </cell>
          <cell r="B57">
            <v>1081</v>
          </cell>
          <cell r="C57" t="str">
            <v>URDU SC:COLLAGE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A58">
            <v>0</v>
          </cell>
          <cell r="B58">
            <v>0</v>
          </cell>
          <cell r="C58" t="str">
            <v>T O T A L</v>
          </cell>
          <cell r="D58">
            <v>1040.3530000000001</v>
          </cell>
          <cell r="E58">
            <v>520.17650000000003</v>
          </cell>
          <cell r="F58">
            <v>1104.4470000000001</v>
          </cell>
          <cell r="G58">
            <v>1019.2600000000002</v>
          </cell>
          <cell r="H58">
            <v>823.61279166666668</v>
          </cell>
          <cell r="I58">
            <v>-85.186999999999941</v>
          </cell>
          <cell r="J58">
            <v>195.64720833333337</v>
          </cell>
        </row>
      </sheetData>
      <sheetData sheetId="15">
        <row r="1">
          <cell r="A1" t="str">
            <v>NATIONAL BANK OF  PAKISTAN</v>
          </cell>
          <cell r="B1">
            <v>0</v>
          </cell>
          <cell r="C1">
            <v>0</v>
          </cell>
          <cell r="D1">
            <v>0</v>
          </cell>
          <cell r="E1">
            <v>0</v>
          </cell>
          <cell r="F1">
            <v>0</v>
          </cell>
          <cell r="G1">
            <v>0</v>
          </cell>
          <cell r="H1">
            <v>0</v>
          </cell>
          <cell r="I1">
            <v>0</v>
          </cell>
          <cell r="J1">
            <v>0</v>
          </cell>
        </row>
        <row r="2">
          <cell r="A2" t="str">
            <v>KARACHI WEST REGION</v>
          </cell>
          <cell r="B2">
            <v>0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</row>
        <row r="3">
          <cell r="I3" t="str">
            <v>NON FUND BASED INCOME</v>
          </cell>
          <cell r="J3">
            <v>0</v>
          </cell>
        </row>
        <row r="4">
          <cell r="A4" t="str">
            <v>MONTHLY BRANCH WISE BUSINESS PERFORMANCE REPORT FOR THE MONTH OF JANUARY-2003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</row>
        <row r="5">
          <cell r="A5">
            <v>0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</row>
        <row r="6">
          <cell r="A6" t="str">
            <v>S.#</v>
          </cell>
          <cell r="B6" t="str">
            <v>BR.CODE</v>
          </cell>
          <cell r="C6" t="str">
            <v>Name of Branch</v>
          </cell>
          <cell r="D6" t="str">
            <v>Base as on 31.12.2002</v>
          </cell>
          <cell r="E6">
            <v>0</v>
          </cell>
          <cell r="F6" t="str">
            <v>Position of Corresponding Month Last Year</v>
          </cell>
          <cell r="G6" t="str">
            <v>Position of Current Month Under Report</v>
          </cell>
          <cell r="H6" t="str">
            <v>Target For the Current Month</v>
          </cell>
          <cell r="I6" t="str">
            <v>Variation From Last Year(Col:6-5)</v>
          </cell>
          <cell r="J6" t="str">
            <v>Variation From Target (Col:-6-7)</v>
          </cell>
        </row>
        <row r="7">
          <cell r="A7">
            <v>1</v>
          </cell>
          <cell r="B7">
            <v>2</v>
          </cell>
          <cell r="C7">
            <v>3</v>
          </cell>
          <cell r="D7">
            <v>4</v>
          </cell>
          <cell r="E7">
            <v>0</v>
          </cell>
          <cell r="F7">
            <v>5</v>
          </cell>
          <cell r="G7">
            <v>6</v>
          </cell>
          <cell r="H7">
            <v>7</v>
          </cell>
          <cell r="I7">
            <v>8</v>
          </cell>
          <cell r="J7">
            <v>9</v>
          </cell>
        </row>
        <row r="8">
          <cell r="A8">
            <v>1</v>
          </cell>
          <cell r="B8">
            <v>3</v>
          </cell>
          <cell r="C8" t="str">
            <v xml:space="preserve">AIRPORT </v>
          </cell>
          <cell r="D8">
            <v>40.021999999999998</v>
          </cell>
          <cell r="E8">
            <v>48.026399999999995</v>
          </cell>
          <cell r="F8">
            <v>12.944000000000001</v>
          </cell>
          <cell r="G8">
            <v>15.263999999999999</v>
          </cell>
          <cell r="H8">
            <v>20.011141807393749</v>
          </cell>
          <cell r="I8">
            <v>2.3199999999999985</v>
          </cell>
          <cell r="J8">
            <v>-4.7471418073937492</v>
          </cell>
        </row>
        <row r="9">
          <cell r="A9">
            <v>2</v>
          </cell>
          <cell r="B9">
            <v>90</v>
          </cell>
          <cell r="C9" t="str">
            <v>ALAMGIR ROAD</v>
          </cell>
          <cell r="D9">
            <v>3.085</v>
          </cell>
          <cell r="E9">
            <v>4.8499999999999996</v>
          </cell>
          <cell r="F9">
            <v>1.105</v>
          </cell>
          <cell r="G9">
            <v>1.2249999999999999</v>
          </cell>
          <cell r="H9">
            <v>2.0206500570000001</v>
          </cell>
          <cell r="I9">
            <v>0.11999999999999988</v>
          </cell>
          <cell r="J9">
            <v>-0.79565005700000024</v>
          </cell>
        </row>
        <row r="10">
          <cell r="A10">
            <v>3</v>
          </cell>
          <cell r="B10">
            <v>1920</v>
          </cell>
          <cell r="C10" t="str">
            <v>AWAMI MARKAZ</v>
          </cell>
          <cell r="D10">
            <v>10.619000000000002</v>
          </cell>
          <cell r="E10">
            <v>12.742800000000001</v>
          </cell>
          <cell r="F10">
            <v>3.9910000000000001</v>
          </cell>
          <cell r="G10">
            <v>4.7450000000000001</v>
          </cell>
          <cell r="H10">
            <v>5.3162502091666672</v>
          </cell>
          <cell r="I10">
            <v>0.754</v>
          </cell>
          <cell r="J10">
            <v>-0.57125020916666713</v>
          </cell>
        </row>
        <row r="11">
          <cell r="A11">
            <v>4</v>
          </cell>
          <cell r="B11">
            <v>104</v>
          </cell>
          <cell r="C11" t="str">
            <v>B.I.S.E.</v>
          </cell>
          <cell r="D11">
            <v>1.274</v>
          </cell>
          <cell r="E11">
            <v>2.5499999999999998</v>
          </cell>
          <cell r="F11">
            <v>0.753</v>
          </cell>
          <cell r="G11">
            <v>0.70200000000000007</v>
          </cell>
          <cell r="H11">
            <v>1.0638700180416665</v>
          </cell>
          <cell r="I11">
            <v>-5.0999999999999934E-2</v>
          </cell>
          <cell r="J11">
            <v>-0.36187001804166641</v>
          </cell>
        </row>
        <row r="12">
          <cell r="A12">
            <v>5</v>
          </cell>
          <cell r="B12">
            <v>150</v>
          </cell>
          <cell r="C12" t="str">
            <v>BINNORI TOWN</v>
          </cell>
          <cell r="D12">
            <v>7.1690000000000005</v>
          </cell>
          <cell r="E12">
            <v>8.6028000000000002</v>
          </cell>
          <cell r="F12">
            <v>2.145</v>
          </cell>
          <cell r="G12">
            <v>2.9670000000000001</v>
          </cell>
          <cell r="H12">
            <v>3.5844642933333324</v>
          </cell>
          <cell r="I12">
            <v>0.82200000000000006</v>
          </cell>
          <cell r="J12">
            <v>-0.6174642933333323</v>
          </cell>
        </row>
        <row r="13">
          <cell r="A13">
            <v>6</v>
          </cell>
          <cell r="B13">
            <v>159</v>
          </cell>
          <cell r="C13" t="str">
            <v>C.O.D.</v>
          </cell>
          <cell r="D13">
            <v>1.17</v>
          </cell>
          <cell r="E13">
            <v>2.8050000000000002</v>
          </cell>
          <cell r="F13">
            <v>0.26500000000000001</v>
          </cell>
          <cell r="G13">
            <v>0.33799999999999997</v>
          </cell>
          <cell r="H13">
            <v>1.1687376416666664</v>
          </cell>
          <cell r="I13">
            <v>7.2999999999999954E-2</v>
          </cell>
          <cell r="J13">
            <v>-0.83073764166666642</v>
          </cell>
        </row>
        <row r="14">
          <cell r="A14">
            <v>7</v>
          </cell>
          <cell r="B14">
            <v>287</v>
          </cell>
          <cell r="C14" t="str">
            <v>CIVIC  CENTRE(KDA)</v>
          </cell>
          <cell r="D14">
            <v>6.3259999999999996</v>
          </cell>
          <cell r="E14">
            <v>7.5911999999999988</v>
          </cell>
          <cell r="F14">
            <v>1.972</v>
          </cell>
          <cell r="G14">
            <v>2.34</v>
          </cell>
          <cell r="H14">
            <v>3.1628766284999994</v>
          </cell>
          <cell r="I14">
            <v>0.36799999999999988</v>
          </cell>
          <cell r="J14">
            <v>-0.82287662849999954</v>
          </cell>
        </row>
        <row r="15">
          <cell r="A15">
            <v>8</v>
          </cell>
          <cell r="B15">
            <v>108</v>
          </cell>
          <cell r="C15" t="str">
            <v>DISTT: COUNCIL</v>
          </cell>
          <cell r="D15">
            <v>1.1830000000000001</v>
          </cell>
          <cell r="E15">
            <v>1.4196</v>
          </cell>
          <cell r="F15">
            <v>2.7000000000000003E-2</v>
          </cell>
          <cell r="G15">
            <v>7.6999999999999999E-2</v>
          </cell>
          <cell r="H15">
            <v>0.59131171091666668</v>
          </cell>
          <cell r="I15">
            <v>4.9999999999999996E-2</v>
          </cell>
          <cell r="J15">
            <v>-0.51431171091666672</v>
          </cell>
        </row>
        <row r="16">
          <cell r="A16">
            <v>9</v>
          </cell>
          <cell r="B16">
            <v>114</v>
          </cell>
          <cell r="C16" t="str">
            <v>DRIGH COLONY</v>
          </cell>
          <cell r="D16">
            <v>1.1900000000000002</v>
          </cell>
          <cell r="E16">
            <v>2.15</v>
          </cell>
          <cell r="F16">
            <v>0.46400000000000002</v>
          </cell>
          <cell r="G16">
            <v>0.76400000000000001</v>
          </cell>
          <cell r="H16">
            <v>0.89584674820833343</v>
          </cell>
          <cell r="I16">
            <v>0.3</v>
          </cell>
          <cell r="J16">
            <v>-0.13184674820833342</v>
          </cell>
        </row>
        <row r="17">
          <cell r="A17">
            <v>10</v>
          </cell>
          <cell r="B17">
            <v>274</v>
          </cell>
          <cell r="C17" t="str">
            <v>F.T.C.</v>
          </cell>
          <cell r="D17">
            <v>160.797</v>
          </cell>
          <cell r="E17">
            <v>192.9564</v>
          </cell>
          <cell r="F17">
            <v>25.173999999999999</v>
          </cell>
          <cell r="G17">
            <v>23.808</v>
          </cell>
          <cell r="H17">
            <v>80.398485365666659</v>
          </cell>
          <cell r="I17">
            <v>-1.3659999999999997</v>
          </cell>
          <cell r="J17">
            <v>-56.590485365666659</v>
          </cell>
        </row>
        <row r="18">
          <cell r="A18">
            <v>11</v>
          </cell>
          <cell r="B18">
            <v>282</v>
          </cell>
          <cell r="C18" t="str">
            <v xml:space="preserve">GULSHAN-E-IQBAL </v>
          </cell>
          <cell r="D18">
            <v>2.8119999999999998</v>
          </cell>
          <cell r="E18">
            <v>3.3743999999999996</v>
          </cell>
          <cell r="F18">
            <v>0.77800000000000002</v>
          </cell>
          <cell r="G18">
            <v>0.76900000000000002</v>
          </cell>
          <cell r="H18">
            <v>1.4058503355416667</v>
          </cell>
          <cell r="I18">
            <v>-9.000000000000008E-3</v>
          </cell>
          <cell r="J18">
            <v>-0.6368503355416667</v>
          </cell>
        </row>
        <row r="19">
          <cell r="A19">
            <v>12</v>
          </cell>
          <cell r="B19">
            <v>224</v>
          </cell>
          <cell r="C19" t="str">
            <v>HUB RIVER ROAD</v>
          </cell>
          <cell r="D19">
            <v>0.57300000000000006</v>
          </cell>
          <cell r="E19">
            <v>2.15</v>
          </cell>
          <cell r="F19">
            <v>0.28400000000000003</v>
          </cell>
          <cell r="G19">
            <v>0.91</v>
          </cell>
          <cell r="H19">
            <v>0.89591305833333323</v>
          </cell>
          <cell r="I19">
            <v>0.626</v>
          </cell>
          <cell r="J19">
            <v>1.4086941666666797E-2</v>
          </cell>
        </row>
        <row r="20">
          <cell r="A20">
            <v>13</v>
          </cell>
          <cell r="B20">
            <v>152</v>
          </cell>
          <cell r="C20" t="str">
            <v>K.A.N.U.P.P.</v>
          </cell>
          <cell r="D20">
            <v>0.20500000000000002</v>
          </cell>
          <cell r="E20">
            <v>0.246</v>
          </cell>
          <cell r="F20">
            <v>0.10300000000000001</v>
          </cell>
          <cell r="G20">
            <v>7.1999999999999995E-2</v>
          </cell>
          <cell r="H20">
            <v>0.10244868333333333</v>
          </cell>
          <cell r="I20">
            <v>-3.1000000000000014E-2</v>
          </cell>
          <cell r="J20">
            <v>-3.0448683333333337E-2</v>
          </cell>
        </row>
        <row r="21">
          <cell r="A21">
            <v>14</v>
          </cell>
          <cell r="B21">
            <v>71</v>
          </cell>
          <cell r="C21" t="str">
            <v>KARACHI UNIVERSITY</v>
          </cell>
          <cell r="D21">
            <v>1.222</v>
          </cell>
          <cell r="E21">
            <v>2.0499999999999998</v>
          </cell>
          <cell r="F21">
            <v>0.93300000000000005</v>
          </cell>
          <cell r="G21">
            <v>0.53100000000000003</v>
          </cell>
          <cell r="H21">
            <v>0.8543674995416668</v>
          </cell>
          <cell r="I21">
            <v>-0.40200000000000002</v>
          </cell>
          <cell r="J21">
            <v>-0.32336749954166677</v>
          </cell>
        </row>
        <row r="22">
          <cell r="A22">
            <v>15</v>
          </cell>
          <cell r="B22">
            <v>264</v>
          </cell>
          <cell r="C22" t="str">
            <v>KASHMIR ROAD</v>
          </cell>
          <cell r="D22">
            <v>0.95299999999999996</v>
          </cell>
          <cell r="E22">
            <v>1.82</v>
          </cell>
          <cell r="F22">
            <v>0.36199999999999999</v>
          </cell>
          <cell r="G22">
            <v>0.59599999999999997</v>
          </cell>
          <cell r="H22">
            <v>0.75831820104166681</v>
          </cell>
          <cell r="I22">
            <v>0.23399999999999999</v>
          </cell>
          <cell r="J22">
            <v>-0.16231820104166683</v>
          </cell>
        </row>
        <row r="23">
          <cell r="A23">
            <v>16</v>
          </cell>
          <cell r="B23">
            <v>128</v>
          </cell>
          <cell r="C23" t="str">
            <v>KORANGI CREEK</v>
          </cell>
          <cell r="D23">
            <v>0.38700000000000001</v>
          </cell>
          <cell r="E23">
            <v>0.46439999999999998</v>
          </cell>
          <cell r="F23">
            <v>0.13300000000000001</v>
          </cell>
          <cell r="G23">
            <v>0.10099999999999999</v>
          </cell>
          <cell r="H23">
            <v>0.19344768141666666</v>
          </cell>
          <cell r="I23">
            <v>-3.2000000000000015E-2</v>
          </cell>
          <cell r="J23">
            <v>-9.2447681416666663E-2</v>
          </cell>
        </row>
        <row r="24">
          <cell r="A24">
            <v>17</v>
          </cell>
          <cell r="B24">
            <v>1925</v>
          </cell>
          <cell r="C24" t="str">
            <v>KORANGI FISH HAURBOUR</v>
          </cell>
          <cell r="D24">
            <v>0.16</v>
          </cell>
          <cell r="E24">
            <v>0.192</v>
          </cell>
          <cell r="F24">
            <v>6.9000000000000006E-2</v>
          </cell>
          <cell r="G24">
            <v>5.6000000000000001E-2</v>
          </cell>
          <cell r="H24">
            <v>7.988086345833334E-2</v>
          </cell>
          <cell r="I24">
            <v>-1.3000000000000005E-2</v>
          </cell>
          <cell r="J24">
            <v>-2.3880863458333339E-2</v>
          </cell>
        </row>
        <row r="25">
          <cell r="A25">
            <v>18</v>
          </cell>
          <cell r="B25">
            <v>255</v>
          </cell>
          <cell r="C25" t="str">
            <v>KORANGI INDUSTRIAL AREA</v>
          </cell>
          <cell r="D25">
            <v>44.597999999999999</v>
          </cell>
          <cell r="E25">
            <v>60.15</v>
          </cell>
          <cell r="F25">
            <v>8.4670000000000005</v>
          </cell>
          <cell r="G25">
            <v>22.616</v>
          </cell>
          <cell r="H25">
            <v>25.062634592291669</v>
          </cell>
          <cell r="I25">
            <v>14.148999999999999</v>
          </cell>
          <cell r="J25">
            <v>-2.4466345922916695</v>
          </cell>
        </row>
        <row r="26">
          <cell r="A26">
            <v>19</v>
          </cell>
          <cell r="B26">
            <v>142</v>
          </cell>
          <cell r="C26" t="str">
            <v>KORNAGI T.SHIP</v>
          </cell>
          <cell r="D26">
            <v>1.1969999999999998</v>
          </cell>
          <cell r="E26">
            <v>3.2749999999999999</v>
          </cell>
          <cell r="F26">
            <v>0.433</v>
          </cell>
          <cell r="G26">
            <v>0.98399999999999999</v>
          </cell>
          <cell r="H26">
            <v>1.3643983300000002</v>
          </cell>
          <cell r="I26">
            <v>0.55099999999999993</v>
          </cell>
          <cell r="J26">
            <v>-0.38039833000000023</v>
          </cell>
        </row>
        <row r="27">
          <cell r="A27">
            <v>20</v>
          </cell>
          <cell r="B27">
            <v>257</v>
          </cell>
          <cell r="C27" t="str">
            <v>LANDHI T.SHIP</v>
          </cell>
          <cell r="D27">
            <v>1.071</v>
          </cell>
          <cell r="E27">
            <v>3.2850000000000001</v>
          </cell>
          <cell r="F27">
            <v>0.42599999999999999</v>
          </cell>
          <cell r="G27">
            <v>1.5149999999999999</v>
          </cell>
          <cell r="H27">
            <v>1.3688739419166669</v>
          </cell>
          <cell r="I27">
            <v>1.089</v>
          </cell>
          <cell r="J27">
            <v>0.14612605808333301</v>
          </cell>
        </row>
        <row r="28">
          <cell r="A28">
            <v>21</v>
          </cell>
          <cell r="B28">
            <v>1071</v>
          </cell>
          <cell r="C28" t="str">
            <v>LASBELLA CHOWRANGI</v>
          </cell>
          <cell r="D28">
            <v>1.593</v>
          </cell>
          <cell r="E28">
            <v>2.0709</v>
          </cell>
          <cell r="F28">
            <v>0.54200000000000004</v>
          </cell>
          <cell r="G28">
            <v>0.72599999999999998</v>
          </cell>
          <cell r="H28">
            <v>0.86293348708333317</v>
          </cell>
          <cell r="I28">
            <v>0.18399999999999994</v>
          </cell>
          <cell r="J28">
            <v>-0.13693348708333319</v>
          </cell>
        </row>
        <row r="29">
          <cell r="A29">
            <v>22</v>
          </cell>
          <cell r="B29">
            <v>113</v>
          </cell>
          <cell r="C29" t="str">
            <v>M.A.H.SOCIETY</v>
          </cell>
          <cell r="D29">
            <v>3.956</v>
          </cell>
          <cell r="E29">
            <v>4.7471999999999994</v>
          </cell>
          <cell r="F29">
            <v>0.30900000000000005</v>
          </cell>
          <cell r="G29">
            <v>1.056</v>
          </cell>
          <cell r="H29">
            <v>1.9780325319999998</v>
          </cell>
          <cell r="I29">
            <v>0.747</v>
          </cell>
          <cell r="J29">
            <v>-0.92203253199999979</v>
          </cell>
        </row>
        <row r="30">
          <cell r="A30">
            <v>23</v>
          </cell>
          <cell r="B30">
            <v>27</v>
          </cell>
          <cell r="C30" t="str">
            <v>M.A.JINNAH ROAD</v>
          </cell>
          <cell r="D30">
            <v>2.2389999999999999</v>
          </cell>
          <cell r="E30">
            <v>2.7987500000000001</v>
          </cell>
          <cell r="F30">
            <v>0.58499999999999996</v>
          </cell>
          <cell r="G30">
            <v>0.82899999999999996</v>
          </cell>
          <cell r="H30">
            <v>1.1662970728750002</v>
          </cell>
          <cell r="I30">
            <v>0.24399999999999999</v>
          </cell>
          <cell r="J30">
            <v>-0.33729707287500021</v>
          </cell>
        </row>
        <row r="31">
          <cell r="A31">
            <v>24</v>
          </cell>
          <cell r="B31">
            <v>28</v>
          </cell>
          <cell r="C31" t="str">
            <v>MALIR CANTT</v>
          </cell>
          <cell r="D31">
            <v>11.789</v>
          </cell>
          <cell r="E31">
            <v>14.146799999999999</v>
          </cell>
          <cell r="F31">
            <v>1.6060000000000001</v>
          </cell>
          <cell r="G31">
            <v>1.3070000000000002</v>
          </cell>
          <cell r="H31">
            <v>5.8945348732499978</v>
          </cell>
          <cell r="I31">
            <v>-0.29899999999999993</v>
          </cell>
          <cell r="J31">
            <v>-4.5875348732499974</v>
          </cell>
        </row>
        <row r="32">
          <cell r="A32">
            <v>25</v>
          </cell>
          <cell r="B32">
            <v>89</v>
          </cell>
          <cell r="C32" t="str">
            <v>MALIR CITY</v>
          </cell>
          <cell r="D32">
            <v>1.202</v>
          </cell>
          <cell r="E32">
            <v>1.675</v>
          </cell>
          <cell r="F32">
            <v>0.46200000000000002</v>
          </cell>
          <cell r="G32">
            <v>0.48499999999999999</v>
          </cell>
          <cell r="H32">
            <v>0.69785632374999995</v>
          </cell>
          <cell r="I32">
            <v>2.2999999999999965E-2</v>
          </cell>
          <cell r="J32">
            <v>-0.21285632374999996</v>
          </cell>
        </row>
        <row r="33">
          <cell r="A33">
            <v>26</v>
          </cell>
          <cell r="B33">
            <v>1070</v>
          </cell>
          <cell r="C33" t="str">
            <v>MODEL COLONY</v>
          </cell>
          <cell r="D33">
            <v>1.548</v>
          </cell>
          <cell r="E33">
            <v>2.9750000000000001</v>
          </cell>
          <cell r="F33">
            <v>0.60499999999999998</v>
          </cell>
          <cell r="G33">
            <v>0.88800000000000001</v>
          </cell>
          <cell r="H33">
            <v>1.2394004404166667</v>
          </cell>
          <cell r="I33">
            <v>0.28300000000000003</v>
          </cell>
          <cell r="J33">
            <v>-0.35140044041666674</v>
          </cell>
        </row>
        <row r="34">
          <cell r="A34">
            <v>27</v>
          </cell>
          <cell r="B34">
            <v>42</v>
          </cell>
          <cell r="C34" t="str">
            <v xml:space="preserve">NAZIMABAD </v>
          </cell>
          <cell r="D34">
            <v>6.8100000000000005</v>
          </cell>
          <cell r="E34">
            <v>8.5125000000000011</v>
          </cell>
          <cell r="F34">
            <v>3.0140000000000002</v>
          </cell>
          <cell r="G34">
            <v>2.133</v>
          </cell>
          <cell r="H34">
            <v>3.6824727655</v>
          </cell>
          <cell r="I34">
            <v>-0.88100000000000023</v>
          </cell>
          <cell r="J34">
            <v>-1.5494727655</v>
          </cell>
        </row>
        <row r="35">
          <cell r="A35">
            <v>28</v>
          </cell>
          <cell r="B35">
            <v>1063</v>
          </cell>
          <cell r="C35" t="str">
            <v>NED UNIVERSITY</v>
          </cell>
          <cell r="D35">
            <v>0.70200000000000007</v>
          </cell>
          <cell r="E35">
            <v>2.5750000000000002</v>
          </cell>
          <cell r="F35">
            <v>0.22900000000000001</v>
          </cell>
          <cell r="G35">
            <v>0.161</v>
          </cell>
          <cell r="H35">
            <v>1.0729410886666664</v>
          </cell>
          <cell r="I35">
            <v>-6.8000000000000005E-2</v>
          </cell>
          <cell r="J35">
            <v>-0.91194108866666634</v>
          </cell>
        </row>
        <row r="36">
          <cell r="A36">
            <v>29</v>
          </cell>
          <cell r="B36">
            <v>270</v>
          </cell>
          <cell r="C36" t="str">
            <v>NEW F &amp; V MAKT</v>
          </cell>
          <cell r="D36">
            <v>3.6369999999999996</v>
          </cell>
          <cell r="E36">
            <v>4.3643999999999989</v>
          </cell>
          <cell r="F36">
            <v>0.45200000000000001</v>
          </cell>
          <cell r="G36">
            <v>0.64900000000000002</v>
          </cell>
          <cell r="H36">
            <v>1.8184095740416666</v>
          </cell>
          <cell r="I36">
            <v>0.19700000000000001</v>
          </cell>
          <cell r="J36">
            <v>-1.1694095740416666</v>
          </cell>
        </row>
        <row r="37">
          <cell r="A37">
            <v>30</v>
          </cell>
          <cell r="B37">
            <v>1086</v>
          </cell>
          <cell r="C37" t="str">
            <v>NORTH KARACHI TOWNSHIP</v>
          </cell>
          <cell r="D37">
            <v>3.367</v>
          </cell>
          <cell r="E37">
            <v>4.0404</v>
          </cell>
          <cell r="F37">
            <v>1.0739999999999998</v>
          </cell>
          <cell r="G37">
            <v>1.2229999999999999</v>
          </cell>
          <cell r="H37">
            <v>1.6833091675833336</v>
          </cell>
          <cell r="I37">
            <v>0.14900000000000002</v>
          </cell>
          <cell r="J37">
            <v>-0.46030916758333373</v>
          </cell>
        </row>
        <row r="38">
          <cell r="A38">
            <v>31</v>
          </cell>
          <cell r="B38">
            <v>1055</v>
          </cell>
          <cell r="C38" t="str">
            <v>ORANGI TOWNSHIP</v>
          </cell>
          <cell r="D38">
            <v>2.0249999999999999</v>
          </cell>
          <cell r="E38">
            <v>2.8</v>
          </cell>
          <cell r="F38">
            <v>1.0439999999999998</v>
          </cell>
          <cell r="G38">
            <v>2.145</v>
          </cell>
          <cell r="H38">
            <v>1.1664724494166669</v>
          </cell>
          <cell r="I38">
            <v>1.1010000000000002</v>
          </cell>
          <cell r="J38">
            <v>0.97852755058333307</v>
          </cell>
        </row>
        <row r="39">
          <cell r="A39">
            <v>32</v>
          </cell>
          <cell r="B39">
            <v>32</v>
          </cell>
          <cell r="C39" t="str">
            <v>P.A.F.BASE MASROOR</v>
          </cell>
          <cell r="D39">
            <v>2.661</v>
          </cell>
          <cell r="E39">
            <v>3.1932</v>
          </cell>
          <cell r="F39">
            <v>0.187</v>
          </cell>
          <cell r="G39">
            <v>0.21200000000000002</v>
          </cell>
          <cell r="H39">
            <v>1.3305683581666667</v>
          </cell>
          <cell r="I39">
            <v>2.5000000000000022E-2</v>
          </cell>
          <cell r="J39">
            <v>-1.1185683581666668</v>
          </cell>
        </row>
        <row r="40">
          <cell r="A40">
            <v>33</v>
          </cell>
          <cell r="B40">
            <v>48</v>
          </cell>
          <cell r="C40" t="str">
            <v>P.E.C.H.S.</v>
          </cell>
          <cell r="D40">
            <v>6.8469999999999995</v>
          </cell>
          <cell r="E40">
            <v>8.2163999999999984</v>
          </cell>
          <cell r="F40">
            <v>2.4749999999999996</v>
          </cell>
          <cell r="G40">
            <v>2.2799999999999998</v>
          </cell>
          <cell r="H40">
            <v>3.4233320153333335</v>
          </cell>
          <cell r="I40">
            <v>-0.19499999999999984</v>
          </cell>
          <cell r="J40">
            <v>-1.1433320153333337</v>
          </cell>
        </row>
        <row r="41">
          <cell r="A41">
            <v>34</v>
          </cell>
          <cell r="B41">
            <v>49</v>
          </cell>
          <cell r="C41" t="str">
            <v>P.I.B. COLONY</v>
          </cell>
          <cell r="D41">
            <v>1.198</v>
          </cell>
          <cell r="E41">
            <v>1.875</v>
          </cell>
          <cell r="F41">
            <v>0.42799999999999999</v>
          </cell>
          <cell r="G41">
            <v>0.33200000000000002</v>
          </cell>
          <cell r="H41">
            <v>0.78135030824999985</v>
          </cell>
          <cell r="I41">
            <v>-9.5999999999999974E-2</v>
          </cell>
          <cell r="J41">
            <v>-0.44935030824999983</v>
          </cell>
        </row>
        <row r="42">
          <cell r="A42">
            <v>35</v>
          </cell>
          <cell r="B42">
            <v>180</v>
          </cell>
          <cell r="C42" t="str">
            <v>P.N.A.D.MAURIPUR</v>
          </cell>
          <cell r="D42">
            <v>0.46200000000000002</v>
          </cell>
          <cell r="E42">
            <v>0.5544</v>
          </cell>
          <cell r="F42">
            <v>0.25</v>
          </cell>
          <cell r="G42">
            <v>0.16800000000000001</v>
          </cell>
          <cell r="H42">
            <v>0.23097814293333335</v>
          </cell>
          <cell r="I42">
            <v>-8.199999999999999E-2</v>
          </cell>
          <cell r="J42">
            <v>-6.2978142933333342E-2</v>
          </cell>
        </row>
        <row r="43">
          <cell r="A43">
            <v>36</v>
          </cell>
          <cell r="B43">
            <v>238</v>
          </cell>
          <cell r="C43" t="str">
            <v>PAK. STEEL (PASMIC)</v>
          </cell>
          <cell r="D43">
            <v>24.652999999999999</v>
          </cell>
          <cell r="E43">
            <v>29.583599999999997</v>
          </cell>
          <cell r="F43">
            <v>1.151</v>
          </cell>
          <cell r="G43">
            <v>5.1790000000000003</v>
          </cell>
          <cell r="H43">
            <v>12.326449286166666</v>
          </cell>
          <cell r="I43">
            <v>4.0280000000000005</v>
          </cell>
          <cell r="J43">
            <v>-7.1474492861666654</v>
          </cell>
        </row>
        <row r="44">
          <cell r="A44">
            <v>37</v>
          </cell>
          <cell r="B44">
            <v>239</v>
          </cell>
          <cell r="C44" t="str">
            <v>PAK:MARINE ACADEMY</v>
          </cell>
          <cell r="D44">
            <v>0.66600000000000004</v>
          </cell>
          <cell r="E44">
            <v>0.79920000000000002</v>
          </cell>
          <cell r="F44">
            <v>0.26600000000000001</v>
          </cell>
          <cell r="G44">
            <v>0.3</v>
          </cell>
          <cell r="H44">
            <v>0.3331061844708334</v>
          </cell>
          <cell r="I44">
            <v>3.3999999999999975E-2</v>
          </cell>
          <cell r="J44">
            <v>-3.3106184470833411E-2</v>
          </cell>
        </row>
        <row r="45">
          <cell r="A45">
            <v>38</v>
          </cell>
          <cell r="B45">
            <v>80</v>
          </cell>
          <cell r="C45" t="str">
            <v>PAPOSH NAGAR</v>
          </cell>
          <cell r="D45">
            <v>1.1639999999999999</v>
          </cell>
          <cell r="E45">
            <v>2.0499999999999998</v>
          </cell>
          <cell r="F45">
            <v>0.43</v>
          </cell>
          <cell r="G45">
            <v>0.67</v>
          </cell>
          <cell r="H45">
            <v>0.85405440737499994</v>
          </cell>
          <cell r="I45">
            <v>0.24000000000000005</v>
          </cell>
          <cell r="J45">
            <v>-0.1840544073749999</v>
          </cell>
        </row>
        <row r="46">
          <cell r="A46">
            <v>39</v>
          </cell>
          <cell r="B46">
            <v>279</v>
          </cell>
          <cell r="C46" t="str">
            <v>PORTR QASIM</v>
          </cell>
          <cell r="D46">
            <v>178.09700000000001</v>
          </cell>
          <cell r="E46">
            <v>213.71639999999999</v>
          </cell>
          <cell r="F46">
            <v>74.042999999999992</v>
          </cell>
          <cell r="G46">
            <v>47.646000000000001</v>
          </cell>
          <cell r="H46">
            <v>89.048667257874982</v>
          </cell>
          <cell r="I46">
            <v>-26.396999999999991</v>
          </cell>
          <cell r="J46">
            <v>-41.402667257874981</v>
          </cell>
        </row>
        <row r="47">
          <cell r="A47">
            <v>40</v>
          </cell>
          <cell r="B47">
            <v>256</v>
          </cell>
          <cell r="C47" t="str">
            <v xml:space="preserve">RAHIMABAD </v>
          </cell>
          <cell r="D47">
            <v>2.4269999999999996</v>
          </cell>
          <cell r="E47">
            <v>2.9123999999999994</v>
          </cell>
          <cell r="F47">
            <v>0.36</v>
          </cell>
          <cell r="G47">
            <v>1.276</v>
          </cell>
          <cell r="H47">
            <v>1.2133168616249996</v>
          </cell>
          <cell r="I47">
            <v>0.91600000000000004</v>
          </cell>
          <cell r="J47">
            <v>6.2683138375000391E-2</v>
          </cell>
        </row>
        <row r="48">
          <cell r="A48">
            <v>41</v>
          </cell>
          <cell r="B48">
            <v>64</v>
          </cell>
          <cell r="C48" t="str">
            <v>S.I.T.E.</v>
          </cell>
          <cell r="D48">
            <v>14.168000000000001</v>
          </cell>
          <cell r="E48">
            <v>17.0016</v>
          </cell>
          <cell r="F48">
            <v>4.4089999999999998</v>
          </cell>
          <cell r="G48">
            <v>5.8330000000000002</v>
          </cell>
          <cell r="H48">
            <v>7.0838978883333326</v>
          </cell>
          <cell r="I48">
            <v>1.4240000000000004</v>
          </cell>
          <cell r="J48">
            <v>-1.2508978883333324</v>
          </cell>
        </row>
        <row r="49">
          <cell r="A49">
            <v>42</v>
          </cell>
          <cell r="B49">
            <v>266</v>
          </cell>
          <cell r="C49" t="str">
            <v>S.M.C.H.S.</v>
          </cell>
          <cell r="D49">
            <v>3.569</v>
          </cell>
          <cell r="E49">
            <v>4.875</v>
          </cell>
          <cell r="F49">
            <v>1.905</v>
          </cell>
          <cell r="G49">
            <v>1.498</v>
          </cell>
          <cell r="H49">
            <v>2.0313508720000004</v>
          </cell>
          <cell r="I49">
            <v>-0.40700000000000003</v>
          </cell>
          <cell r="J49">
            <v>-0.53335087200000042</v>
          </cell>
        </row>
        <row r="50">
          <cell r="A50">
            <v>43</v>
          </cell>
          <cell r="B50">
            <v>103</v>
          </cell>
          <cell r="C50" t="str">
            <v>S.P.I.T.LANDHI</v>
          </cell>
          <cell r="D50">
            <v>1.6880000000000002</v>
          </cell>
          <cell r="E50">
            <v>2.9249999999999998</v>
          </cell>
          <cell r="F50">
            <v>0.58300000000000007</v>
          </cell>
          <cell r="G50">
            <v>0.89600000000000002</v>
          </cell>
          <cell r="H50">
            <v>1.2186338506666665</v>
          </cell>
          <cell r="I50">
            <v>0.31299999999999994</v>
          </cell>
          <cell r="J50">
            <v>-0.3226338506666665</v>
          </cell>
        </row>
        <row r="51">
          <cell r="A51">
            <v>44</v>
          </cell>
          <cell r="B51">
            <v>1028</v>
          </cell>
          <cell r="C51" t="str">
            <v>S.R.E.MAJEED</v>
          </cell>
          <cell r="D51">
            <v>0.91899999999999993</v>
          </cell>
          <cell r="E51">
            <v>1.575</v>
          </cell>
          <cell r="F51">
            <v>0.35599999999999998</v>
          </cell>
          <cell r="G51">
            <v>0.26300000000000001</v>
          </cell>
          <cell r="H51">
            <v>0.6561589016666669</v>
          </cell>
          <cell r="I51">
            <v>-9.2999999999999972E-2</v>
          </cell>
          <cell r="J51">
            <v>-0.39315890166666689</v>
          </cell>
        </row>
        <row r="52">
          <cell r="A52">
            <v>45</v>
          </cell>
          <cell r="B52">
            <v>1067</v>
          </cell>
          <cell r="C52" t="str">
            <v>SAKHI HASSAN</v>
          </cell>
          <cell r="D52">
            <v>5.9660000000000002</v>
          </cell>
          <cell r="E52">
            <v>7.4575000000000005</v>
          </cell>
          <cell r="F52">
            <v>-1.484</v>
          </cell>
          <cell r="G52">
            <v>1.0660000000000001</v>
          </cell>
          <cell r="H52">
            <v>3.1074721973750004</v>
          </cell>
          <cell r="I52">
            <v>2.5499999999999998</v>
          </cell>
          <cell r="J52">
            <v>-2.0414721973750005</v>
          </cell>
        </row>
        <row r="53">
          <cell r="A53">
            <v>46</v>
          </cell>
          <cell r="B53">
            <v>144</v>
          </cell>
          <cell r="C53" t="str">
            <v>SHAHEED-E-MILLAT ROAD</v>
          </cell>
          <cell r="D53">
            <v>67.250999999999991</v>
          </cell>
          <cell r="E53">
            <v>80.701199999999986</v>
          </cell>
          <cell r="F53">
            <v>19.321000000000002</v>
          </cell>
          <cell r="G53">
            <v>12.339</v>
          </cell>
          <cell r="H53">
            <v>33.625608944333337</v>
          </cell>
          <cell r="I53">
            <v>-6.9820000000000011</v>
          </cell>
          <cell r="J53">
            <v>-21.286608944333338</v>
          </cell>
        </row>
        <row r="54">
          <cell r="A54">
            <v>47</v>
          </cell>
          <cell r="B54">
            <v>1023</v>
          </cell>
          <cell r="C54" t="str">
            <v>SHAMSHI C.H.SOCIETY</v>
          </cell>
          <cell r="D54">
            <v>2.9899999999999998</v>
          </cell>
          <cell r="E54">
            <v>3.5879999999999996</v>
          </cell>
          <cell r="F54">
            <v>1.5469999999999999</v>
          </cell>
          <cell r="G54">
            <v>1.2249999999999999</v>
          </cell>
          <cell r="H54">
            <v>1.4950881158333333</v>
          </cell>
          <cell r="I54">
            <v>-0.32200000000000006</v>
          </cell>
          <cell r="J54">
            <v>-0.27008811583333348</v>
          </cell>
        </row>
        <row r="55">
          <cell r="A55">
            <v>48</v>
          </cell>
          <cell r="B55">
            <v>1035</v>
          </cell>
          <cell r="C55" t="str">
            <v>SHARIFABAD</v>
          </cell>
          <cell r="D55">
            <v>1.9039999999999999</v>
          </cell>
          <cell r="E55">
            <v>3.5750000000000002</v>
          </cell>
          <cell r="F55">
            <v>0.74</v>
          </cell>
          <cell r="G55">
            <v>0.99399999999999999</v>
          </cell>
          <cell r="H55">
            <v>1.4895765399583334</v>
          </cell>
          <cell r="I55">
            <v>0.254</v>
          </cell>
          <cell r="J55">
            <v>-0.4955765399583334</v>
          </cell>
        </row>
        <row r="56">
          <cell r="A56">
            <v>49</v>
          </cell>
          <cell r="B56">
            <v>168</v>
          </cell>
          <cell r="C56" t="str">
            <v>TAIMURIA</v>
          </cell>
          <cell r="D56">
            <v>1.37</v>
          </cell>
          <cell r="E56">
            <v>2.0499999999999998</v>
          </cell>
          <cell r="F56">
            <v>0.41100000000000003</v>
          </cell>
          <cell r="G56">
            <v>0.66200000000000003</v>
          </cell>
          <cell r="H56">
            <v>0.85418088420833327</v>
          </cell>
          <cell r="I56">
            <v>0.251</v>
          </cell>
          <cell r="J56">
            <v>-0.19218088420833324</v>
          </cell>
        </row>
        <row r="57">
          <cell r="A57">
            <v>50</v>
          </cell>
          <cell r="B57">
            <v>1081</v>
          </cell>
          <cell r="C57" t="str">
            <v>URDU SC:COLLAGE</v>
          </cell>
          <cell r="D57">
            <v>0</v>
          </cell>
          <cell r="E57">
            <v>1</v>
          </cell>
          <cell r="F57">
            <v>0</v>
          </cell>
          <cell r="G57">
            <v>2E-3</v>
          </cell>
          <cell r="H57">
            <v>0.22222222222222224</v>
          </cell>
          <cell r="I57">
            <v>2E-3</v>
          </cell>
          <cell r="J57">
            <v>-0.22022222222222224</v>
          </cell>
        </row>
        <row r="58">
          <cell r="A58">
            <v>0</v>
          </cell>
          <cell r="B58">
            <v>0</v>
          </cell>
          <cell r="C58" t="str">
            <v>T O T A L</v>
          </cell>
          <cell r="D58">
            <v>642.88099999999997</v>
          </cell>
          <cell r="E58">
            <v>799.05584999999996</v>
          </cell>
          <cell r="F58">
            <v>178.12799999999999</v>
          </cell>
          <cell r="G58">
            <v>174.82300000000001</v>
          </cell>
          <cell r="H58">
            <v>332.8884406801451</v>
          </cell>
          <cell r="I58">
            <v>-3.3050000000000033</v>
          </cell>
          <cell r="J58">
            <v>-158.06544068014514</v>
          </cell>
        </row>
      </sheetData>
      <sheetData sheetId="16">
        <row r="1">
          <cell r="A1" t="str">
            <v>NATIONAL BANK OF  PAKISTAN</v>
          </cell>
          <cell r="B1">
            <v>0</v>
          </cell>
          <cell r="C1">
            <v>0</v>
          </cell>
          <cell r="D1">
            <v>0</v>
          </cell>
          <cell r="E1">
            <v>0</v>
          </cell>
          <cell r="F1">
            <v>0</v>
          </cell>
          <cell r="G1">
            <v>0</v>
          </cell>
          <cell r="H1">
            <v>0</v>
          </cell>
          <cell r="I1">
            <v>0</v>
          </cell>
          <cell r="J1">
            <v>0</v>
          </cell>
        </row>
        <row r="2">
          <cell r="A2" t="str">
            <v>KARACHI WEST REGION</v>
          </cell>
          <cell r="B2">
            <v>0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</row>
        <row r="3">
          <cell r="I3" t="str">
            <v>PROFIT &amp; LOSS</v>
          </cell>
          <cell r="J3">
            <v>0</v>
          </cell>
        </row>
        <row r="4">
          <cell r="A4" t="str">
            <v>MONTHLY BRANCH WISE BUSINESS PERFORMANCE REPORT FOR THE MONTH OF JANUARY-2003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</row>
        <row r="5">
          <cell r="A5">
            <v>0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</row>
        <row r="6">
          <cell r="A6" t="str">
            <v>S.#</v>
          </cell>
          <cell r="B6" t="str">
            <v>BR.CODE</v>
          </cell>
          <cell r="C6" t="str">
            <v>Name of Branch</v>
          </cell>
          <cell r="D6" t="str">
            <v>Base as on 31.12.2002</v>
          </cell>
          <cell r="E6">
            <v>0</v>
          </cell>
          <cell r="F6" t="str">
            <v>Position of Corresponding Month Last Year</v>
          </cell>
          <cell r="G6" t="str">
            <v>Position of Current Month Under Report</v>
          </cell>
          <cell r="H6" t="str">
            <v>Target For the Current Month</v>
          </cell>
          <cell r="I6" t="str">
            <v>Variation From Last Year(Col:6-5)</v>
          </cell>
          <cell r="J6" t="str">
            <v>Variation From Target (Col:-6-7)</v>
          </cell>
        </row>
        <row r="7">
          <cell r="A7">
            <v>1</v>
          </cell>
          <cell r="B7">
            <v>2</v>
          </cell>
          <cell r="C7">
            <v>3</v>
          </cell>
          <cell r="D7">
            <v>4</v>
          </cell>
          <cell r="E7">
            <v>0</v>
          </cell>
          <cell r="F7">
            <v>5</v>
          </cell>
          <cell r="G7">
            <v>6</v>
          </cell>
          <cell r="H7">
            <v>7</v>
          </cell>
          <cell r="I7">
            <v>8</v>
          </cell>
          <cell r="J7">
            <v>9</v>
          </cell>
        </row>
        <row r="8">
          <cell r="A8">
            <v>1</v>
          </cell>
          <cell r="B8">
            <v>3</v>
          </cell>
          <cell r="C8" t="str">
            <v xml:space="preserve">AIRPORT </v>
          </cell>
          <cell r="D8">
            <v>39.433999999999983</v>
          </cell>
          <cell r="E8">
            <v>51.264199999999981</v>
          </cell>
          <cell r="F8">
            <v>16.717999999999996</v>
          </cell>
          <cell r="G8">
            <v>10.728999999999978</v>
          </cell>
          <cell r="H8">
            <v>24.823174329079915</v>
          </cell>
          <cell r="I8">
            <v>-5.9890000000000185</v>
          </cell>
          <cell r="J8">
            <v>-14.094174329079937</v>
          </cell>
        </row>
        <row r="9">
          <cell r="A9">
            <v>2</v>
          </cell>
          <cell r="B9">
            <v>90</v>
          </cell>
          <cell r="C9" t="str">
            <v>ALAMGIR ROAD</v>
          </cell>
          <cell r="D9">
            <v>7.5949999999999989</v>
          </cell>
          <cell r="E9">
            <v>15.189999999999998</v>
          </cell>
          <cell r="F9">
            <v>5.2620000000000013</v>
          </cell>
          <cell r="G9">
            <v>9.32</v>
          </cell>
          <cell r="H9">
            <v>6.514392645936125</v>
          </cell>
          <cell r="I9">
            <v>4.0579999999999989</v>
          </cell>
          <cell r="J9">
            <v>2.8056073540638753</v>
          </cell>
        </row>
        <row r="10">
          <cell r="A10">
            <v>3</v>
          </cell>
          <cell r="B10">
            <v>1920</v>
          </cell>
          <cell r="C10" t="str">
            <v>AWAMI MARKAZ</v>
          </cell>
          <cell r="D10">
            <v>2.3709999999999951</v>
          </cell>
          <cell r="E10">
            <v>8</v>
          </cell>
          <cell r="F10">
            <v>2.1240000000000023</v>
          </cell>
          <cell r="G10">
            <v>1.7370000000000001</v>
          </cell>
          <cell r="H10">
            <v>3.4680074231898352</v>
          </cell>
          <cell r="I10">
            <v>-0.38700000000000223</v>
          </cell>
          <cell r="J10">
            <v>-1.7310074231898351</v>
          </cell>
        </row>
        <row r="11">
          <cell r="A11">
            <v>4</v>
          </cell>
          <cell r="B11">
            <v>104</v>
          </cell>
          <cell r="C11" t="str">
            <v>B.I.S.E.</v>
          </cell>
          <cell r="D11">
            <v>-1.8579999999999934</v>
          </cell>
          <cell r="E11">
            <v>1.55</v>
          </cell>
          <cell r="F11">
            <v>0.63700000000000045</v>
          </cell>
          <cell r="G11">
            <v>8.8000000000000966E-2</v>
          </cell>
          <cell r="H11">
            <v>1.1171836391485748</v>
          </cell>
          <cell r="I11">
            <v>-0.54899999999999949</v>
          </cell>
          <cell r="J11">
            <v>-1.0291836391485738</v>
          </cell>
        </row>
        <row r="12">
          <cell r="A12">
            <v>5</v>
          </cell>
          <cell r="B12">
            <v>150</v>
          </cell>
          <cell r="C12" t="str">
            <v>BINNORI TOWN</v>
          </cell>
          <cell r="D12">
            <v>10.561</v>
          </cell>
          <cell r="E12">
            <v>15.8415</v>
          </cell>
          <cell r="F12">
            <v>4.1079999999999988</v>
          </cell>
          <cell r="G12">
            <v>7.0950000000000024</v>
          </cell>
          <cell r="H12">
            <v>7.0097307864947194</v>
          </cell>
          <cell r="I12">
            <v>2.9870000000000037</v>
          </cell>
          <cell r="J12">
            <v>8.5269213505283048E-2</v>
          </cell>
        </row>
        <row r="13">
          <cell r="A13">
            <v>6</v>
          </cell>
          <cell r="B13">
            <v>159</v>
          </cell>
          <cell r="C13" t="str">
            <v>C.O.D.</v>
          </cell>
          <cell r="D13">
            <v>4.9200000000000035</v>
          </cell>
          <cell r="E13">
            <v>8.1180000000000057</v>
          </cell>
          <cell r="F13">
            <v>2.0879999999999992</v>
          </cell>
          <cell r="G13">
            <v>1.6420000000000003</v>
          </cell>
          <cell r="H13">
            <v>2.9283489763955961</v>
          </cell>
          <cell r="I13">
            <v>-0.44599999999999884</v>
          </cell>
          <cell r="J13">
            <v>-1.2863489763955958</v>
          </cell>
        </row>
        <row r="14">
          <cell r="A14">
            <v>7</v>
          </cell>
          <cell r="B14">
            <v>287</v>
          </cell>
          <cell r="C14" t="str">
            <v>CIVIC  CENTRE(KDA)</v>
          </cell>
          <cell r="D14">
            <v>15.792000000000002</v>
          </cell>
          <cell r="E14">
            <v>21.319200000000002</v>
          </cell>
          <cell r="F14">
            <v>4.4120000000000026</v>
          </cell>
          <cell r="G14">
            <v>6.523000000000005</v>
          </cell>
          <cell r="H14">
            <v>9.9763228372672668</v>
          </cell>
          <cell r="I14">
            <v>2.1110000000000024</v>
          </cell>
          <cell r="J14">
            <v>-3.4533228372672617</v>
          </cell>
        </row>
        <row r="15">
          <cell r="A15">
            <v>8</v>
          </cell>
          <cell r="B15">
            <v>108</v>
          </cell>
          <cell r="C15" t="str">
            <v>DISTT: COUNCIL</v>
          </cell>
          <cell r="D15">
            <v>31.265000000000001</v>
          </cell>
          <cell r="E15">
            <v>46.897500000000001</v>
          </cell>
          <cell r="F15">
            <v>9.8210000000000015</v>
          </cell>
          <cell r="G15">
            <v>17.143999999999998</v>
          </cell>
          <cell r="H15">
            <v>15.102812879977478</v>
          </cell>
          <cell r="I15">
            <v>7.3229999999999968</v>
          </cell>
          <cell r="J15">
            <v>2.0411871200225207</v>
          </cell>
        </row>
        <row r="16">
          <cell r="A16">
            <v>9</v>
          </cell>
          <cell r="B16">
            <v>114</v>
          </cell>
          <cell r="C16" t="str">
            <v>DRIGH COLONY</v>
          </cell>
          <cell r="D16">
            <v>8.7420000000000027</v>
          </cell>
          <cell r="E16">
            <v>17.484000000000005</v>
          </cell>
          <cell r="F16">
            <v>4.234</v>
          </cell>
          <cell r="G16">
            <v>5.6710000000000012</v>
          </cell>
          <cell r="H16">
            <v>5.8276137378183623</v>
          </cell>
          <cell r="I16">
            <v>1.4370000000000012</v>
          </cell>
          <cell r="J16">
            <v>-0.15661373781836119</v>
          </cell>
        </row>
        <row r="17">
          <cell r="A17">
            <v>10</v>
          </cell>
          <cell r="B17">
            <v>274</v>
          </cell>
          <cell r="C17" t="str">
            <v>F.T.C.</v>
          </cell>
          <cell r="D17">
            <v>1290.5519999999999</v>
          </cell>
          <cell r="E17">
            <v>1548.6623999999999</v>
          </cell>
          <cell r="F17">
            <v>366.30900000000003</v>
          </cell>
          <cell r="G17">
            <v>409.43700000000001</v>
          </cell>
          <cell r="H17">
            <v>637.63522830558372</v>
          </cell>
          <cell r="I17">
            <v>43.127999999999986</v>
          </cell>
          <cell r="J17">
            <v>-228.19822830558371</v>
          </cell>
        </row>
        <row r="18">
          <cell r="A18">
            <v>11</v>
          </cell>
          <cell r="B18">
            <v>282</v>
          </cell>
          <cell r="C18" t="str">
            <v xml:space="preserve">GULSHAN-E-IQBAL </v>
          </cell>
          <cell r="D18">
            <v>6.2979999999999983</v>
          </cell>
          <cell r="E18">
            <v>8.5022999999999982</v>
          </cell>
          <cell r="F18">
            <v>1.0059999999999985</v>
          </cell>
          <cell r="G18">
            <v>1.8420000000000005</v>
          </cell>
          <cell r="H18">
            <v>3.0795469733709435</v>
          </cell>
          <cell r="I18">
            <v>0.83600000000000207</v>
          </cell>
          <cell r="J18">
            <v>-1.237546973370943</v>
          </cell>
        </row>
        <row r="19">
          <cell r="A19">
            <v>12</v>
          </cell>
          <cell r="B19">
            <v>224</v>
          </cell>
          <cell r="C19" t="str">
            <v>HUB RIVER ROAD</v>
          </cell>
          <cell r="D19">
            <v>2.5290000000000017</v>
          </cell>
          <cell r="E19">
            <v>5.0580000000000034</v>
          </cell>
          <cell r="F19">
            <v>1.6030000000000006</v>
          </cell>
          <cell r="G19">
            <v>1.7700000000000005</v>
          </cell>
          <cell r="H19">
            <v>2.2966888241851877</v>
          </cell>
          <cell r="I19">
            <v>0.16699999999999982</v>
          </cell>
          <cell r="J19">
            <v>-0.52668882418518725</v>
          </cell>
        </row>
        <row r="20">
          <cell r="A20">
            <v>13</v>
          </cell>
          <cell r="B20">
            <v>152</v>
          </cell>
          <cell r="C20" t="str">
            <v>K.A.N.U.P.P.</v>
          </cell>
          <cell r="D20">
            <v>17.943999999999999</v>
          </cell>
          <cell r="E20">
            <v>23.327200000000001</v>
          </cell>
          <cell r="F20">
            <v>5.8440000000000003</v>
          </cell>
          <cell r="G20">
            <v>7.3739999999999988</v>
          </cell>
          <cell r="H20">
            <v>18.473536594787024</v>
          </cell>
          <cell r="I20">
            <v>1.5299999999999985</v>
          </cell>
          <cell r="J20">
            <v>-11.099536594787025</v>
          </cell>
        </row>
        <row r="21">
          <cell r="A21">
            <v>14</v>
          </cell>
          <cell r="B21">
            <v>71</v>
          </cell>
          <cell r="C21" t="str">
            <v>KARACHI UNIVERSITY</v>
          </cell>
          <cell r="D21">
            <v>48.34099999999998</v>
          </cell>
          <cell r="E21">
            <v>67.677399999999963</v>
          </cell>
          <cell r="F21">
            <v>17.767000000000003</v>
          </cell>
          <cell r="G21">
            <v>27.064999999999998</v>
          </cell>
          <cell r="H21">
            <v>26.094525699689129</v>
          </cell>
          <cell r="I21">
            <v>9.2979999999999947</v>
          </cell>
          <cell r="J21">
            <v>0.9704743003108689</v>
          </cell>
        </row>
        <row r="22">
          <cell r="A22">
            <v>15</v>
          </cell>
          <cell r="B22">
            <v>264</v>
          </cell>
          <cell r="C22" t="str">
            <v>KASHMIR ROAD</v>
          </cell>
          <cell r="D22">
            <v>3.7260000000000009</v>
          </cell>
          <cell r="E22">
            <v>8.1972000000000023</v>
          </cell>
          <cell r="F22">
            <v>2.8909999999999991</v>
          </cell>
          <cell r="G22">
            <v>5.7829999999999995</v>
          </cell>
          <cell r="H22">
            <v>4.9283233537775706</v>
          </cell>
          <cell r="I22">
            <v>2.8920000000000003</v>
          </cell>
          <cell r="J22">
            <v>0.85467664622242889</v>
          </cell>
        </row>
        <row r="23">
          <cell r="A23">
            <v>16</v>
          </cell>
          <cell r="B23">
            <v>128</v>
          </cell>
          <cell r="C23" t="str">
            <v>KORANGI CREEK</v>
          </cell>
          <cell r="D23">
            <v>6.0610000000000008</v>
          </cell>
          <cell r="E23">
            <v>8.1823500000000013</v>
          </cell>
          <cell r="F23">
            <v>3.1430000000000002</v>
          </cell>
          <cell r="G23">
            <v>2.2829999999999999</v>
          </cell>
          <cell r="H23">
            <v>2.9381909817290728</v>
          </cell>
          <cell r="I23">
            <v>-0.86000000000000032</v>
          </cell>
          <cell r="J23">
            <v>-0.65519098172907286</v>
          </cell>
        </row>
        <row r="24">
          <cell r="A24">
            <v>17</v>
          </cell>
          <cell r="B24">
            <v>1925</v>
          </cell>
          <cell r="C24" t="str">
            <v>KORANGI FISH HAURBOUR</v>
          </cell>
          <cell r="D24">
            <v>-1.7430000000000003</v>
          </cell>
          <cell r="E24">
            <v>1</v>
          </cell>
          <cell r="F24">
            <v>-0.25</v>
          </cell>
          <cell r="G24">
            <v>-0.26099999999999968</v>
          </cell>
          <cell r="H24">
            <v>0.49067591930354215</v>
          </cell>
          <cell r="I24">
            <v>-1.0999999999999677E-2</v>
          </cell>
          <cell r="J24">
            <v>-0.75167591930354183</v>
          </cell>
        </row>
        <row r="25">
          <cell r="A25">
            <v>18</v>
          </cell>
          <cell r="B25">
            <v>255</v>
          </cell>
          <cell r="C25" t="str">
            <v>KORANGI INDUSTRIAL AREA</v>
          </cell>
          <cell r="D25">
            <v>41.708999999999996</v>
          </cell>
          <cell r="E25">
            <v>75.0762</v>
          </cell>
          <cell r="F25">
            <v>7.306</v>
          </cell>
          <cell r="G25">
            <v>30.243999999999996</v>
          </cell>
          <cell r="H25">
            <v>25.705556029888733</v>
          </cell>
          <cell r="I25">
            <v>22.937999999999995</v>
          </cell>
          <cell r="J25">
            <v>4.5384439701112633</v>
          </cell>
        </row>
        <row r="26">
          <cell r="A26">
            <v>19</v>
          </cell>
          <cell r="B26">
            <v>142</v>
          </cell>
          <cell r="C26" t="str">
            <v>KORNAGI T.SHIP</v>
          </cell>
          <cell r="D26">
            <v>3.1290000000000013</v>
          </cell>
          <cell r="E26">
            <v>7.5449999999999999</v>
          </cell>
          <cell r="F26">
            <v>1.9369999999999994</v>
          </cell>
          <cell r="G26">
            <v>3.343</v>
          </cell>
          <cell r="H26">
            <v>4.000526830042979</v>
          </cell>
          <cell r="I26">
            <v>1.4060000000000006</v>
          </cell>
          <cell r="J26">
            <v>-0.65752683004297907</v>
          </cell>
        </row>
        <row r="27">
          <cell r="A27">
            <v>20</v>
          </cell>
          <cell r="B27">
            <v>257</v>
          </cell>
          <cell r="C27" t="str">
            <v>LANDHI T.SHIP</v>
          </cell>
          <cell r="D27">
            <v>0.18999999999999773</v>
          </cell>
          <cell r="E27">
            <v>3.85</v>
          </cell>
          <cell r="F27">
            <v>-0.64499999999999957</v>
          </cell>
          <cell r="G27">
            <v>2.7410000000000014</v>
          </cell>
          <cell r="H27">
            <v>2.1114806291853956</v>
          </cell>
          <cell r="I27">
            <v>3.386000000000001</v>
          </cell>
          <cell r="J27">
            <v>0.62951937081460585</v>
          </cell>
        </row>
        <row r="28">
          <cell r="A28">
            <v>21</v>
          </cell>
          <cell r="B28">
            <v>1071</v>
          </cell>
          <cell r="C28" t="str">
            <v>LASBELLA CHOWRANGI</v>
          </cell>
          <cell r="D28">
            <v>0.8960000000000008</v>
          </cell>
          <cell r="E28">
            <v>1.55</v>
          </cell>
          <cell r="F28">
            <v>0.55100000000000016</v>
          </cell>
          <cell r="G28">
            <v>1.0430000000000001</v>
          </cell>
          <cell r="H28">
            <v>0.46514993226502632</v>
          </cell>
          <cell r="I28">
            <v>0.49199999999999999</v>
          </cell>
          <cell r="J28">
            <v>0.57785006773497383</v>
          </cell>
        </row>
        <row r="29">
          <cell r="A29">
            <v>22</v>
          </cell>
          <cell r="B29">
            <v>113</v>
          </cell>
          <cell r="C29" t="str">
            <v>M.A.H.SOCIETY</v>
          </cell>
          <cell r="D29">
            <v>5.8549999999999951</v>
          </cell>
          <cell r="E29">
            <v>8.5749999999999993</v>
          </cell>
          <cell r="F29">
            <v>2.1040000000000019</v>
          </cell>
          <cell r="G29">
            <v>2.222999999999999</v>
          </cell>
          <cell r="H29">
            <v>3.3872491311449586</v>
          </cell>
          <cell r="I29">
            <v>0.11899999999999711</v>
          </cell>
          <cell r="J29">
            <v>-1.1642491311449596</v>
          </cell>
        </row>
        <row r="30">
          <cell r="A30">
            <v>23</v>
          </cell>
          <cell r="B30">
            <v>27</v>
          </cell>
          <cell r="C30" t="str">
            <v>M.A.JINNAH ROAD</v>
          </cell>
          <cell r="D30">
            <v>14.386000000000003</v>
          </cell>
          <cell r="E30">
            <v>28.574999999999999</v>
          </cell>
          <cell r="F30">
            <v>3.8800000000000114</v>
          </cell>
          <cell r="G30">
            <v>9.5180000000000078</v>
          </cell>
          <cell r="H30">
            <v>21.388492675585763</v>
          </cell>
          <cell r="I30">
            <v>5.6379999999999963</v>
          </cell>
          <cell r="J30">
            <v>-11.870492675585755</v>
          </cell>
        </row>
        <row r="31">
          <cell r="A31">
            <v>24</v>
          </cell>
          <cell r="B31">
            <v>28</v>
          </cell>
          <cell r="C31" t="str">
            <v>MALIR CANTT</v>
          </cell>
          <cell r="D31">
            <v>20.722000000000001</v>
          </cell>
          <cell r="E31">
            <v>31.083000000000002</v>
          </cell>
          <cell r="F31">
            <v>5.4380000000000024</v>
          </cell>
          <cell r="G31">
            <v>4.9789999999999974</v>
          </cell>
          <cell r="H31">
            <v>14.756333587251047</v>
          </cell>
          <cell r="I31">
            <v>-0.45900000000000496</v>
          </cell>
          <cell r="J31">
            <v>-9.7773335872510501</v>
          </cell>
        </row>
        <row r="32">
          <cell r="A32">
            <v>25</v>
          </cell>
          <cell r="B32">
            <v>89</v>
          </cell>
          <cell r="C32" t="str">
            <v>MALIR CITY</v>
          </cell>
          <cell r="D32">
            <v>6.8979999999999961</v>
          </cell>
          <cell r="E32">
            <v>9.3122999999999951</v>
          </cell>
          <cell r="F32">
            <v>2.2819999999999983</v>
          </cell>
          <cell r="G32">
            <v>3.4580000000000002</v>
          </cell>
          <cell r="H32">
            <v>4.6991267272939545</v>
          </cell>
          <cell r="I32">
            <v>1.1760000000000019</v>
          </cell>
          <cell r="J32">
            <v>-1.2411267272939543</v>
          </cell>
        </row>
        <row r="33">
          <cell r="A33">
            <v>26</v>
          </cell>
          <cell r="B33">
            <v>1070</v>
          </cell>
          <cell r="C33" t="str">
            <v>MODEL COLONY</v>
          </cell>
          <cell r="D33">
            <v>10.994999999999997</v>
          </cell>
          <cell r="E33">
            <v>21.989999999999995</v>
          </cell>
          <cell r="F33">
            <v>5.9629999999999983</v>
          </cell>
          <cell r="G33">
            <v>9.1360000000000028</v>
          </cell>
          <cell r="H33">
            <v>9.6799333351979868</v>
          </cell>
          <cell r="I33">
            <v>3.1730000000000045</v>
          </cell>
          <cell r="J33">
            <v>-0.54393333519798404</v>
          </cell>
        </row>
        <row r="34">
          <cell r="A34">
            <v>27</v>
          </cell>
          <cell r="B34">
            <v>42</v>
          </cell>
          <cell r="C34" t="str">
            <v xml:space="preserve">NAZIMABAD </v>
          </cell>
          <cell r="D34">
            <v>27.296999999999997</v>
          </cell>
          <cell r="E34">
            <v>36.850949999999997</v>
          </cell>
          <cell r="F34">
            <v>15.752999999999995</v>
          </cell>
          <cell r="G34">
            <v>6.2720000000000056</v>
          </cell>
          <cell r="H34">
            <v>14.29645627313575</v>
          </cell>
          <cell r="I34">
            <v>-9.4809999999999892</v>
          </cell>
          <cell r="J34">
            <v>-8.0244562731357441</v>
          </cell>
        </row>
        <row r="35">
          <cell r="A35">
            <v>28</v>
          </cell>
          <cell r="B35">
            <v>1063</v>
          </cell>
          <cell r="C35" t="str">
            <v>NED UNIVERSITY</v>
          </cell>
          <cell r="D35">
            <v>14.331</v>
          </cell>
          <cell r="E35">
            <v>21.496499999999997</v>
          </cell>
          <cell r="F35">
            <v>5.6620000000000026</v>
          </cell>
          <cell r="G35">
            <v>7.5359999999999978</v>
          </cell>
          <cell r="H35">
            <v>13.284259222205847</v>
          </cell>
          <cell r="I35">
            <v>1.8739999999999952</v>
          </cell>
          <cell r="J35">
            <v>-5.7482592222058493</v>
          </cell>
        </row>
        <row r="36">
          <cell r="A36">
            <v>29</v>
          </cell>
          <cell r="B36">
            <v>270</v>
          </cell>
          <cell r="C36" t="str">
            <v>NEW F &amp; V MAKT</v>
          </cell>
          <cell r="D36">
            <v>6.5040000000000013</v>
          </cell>
          <cell r="E36">
            <v>8.4552000000000014</v>
          </cell>
          <cell r="F36">
            <v>1.9959999999999996</v>
          </cell>
          <cell r="G36">
            <v>1.58</v>
          </cell>
          <cell r="H36">
            <v>4.2770648894301289</v>
          </cell>
          <cell r="I36">
            <v>-0.41599999999999948</v>
          </cell>
          <cell r="J36">
            <v>-2.6970648894301288</v>
          </cell>
        </row>
        <row r="37">
          <cell r="A37">
            <v>30</v>
          </cell>
          <cell r="B37">
            <v>1086</v>
          </cell>
          <cell r="C37" t="str">
            <v>NORTH KARACHI TOWNSHIP</v>
          </cell>
          <cell r="D37">
            <v>17.264999999999993</v>
          </cell>
          <cell r="E37">
            <v>24.170999999999989</v>
          </cell>
          <cell r="F37">
            <v>8.145999999999999</v>
          </cell>
          <cell r="G37">
            <v>12.506999999999998</v>
          </cell>
          <cell r="H37">
            <v>11.304709548512772</v>
          </cell>
          <cell r="I37">
            <v>4.3609999999999989</v>
          </cell>
          <cell r="J37">
            <v>1.2022904514872259</v>
          </cell>
        </row>
        <row r="38">
          <cell r="A38">
            <v>31</v>
          </cell>
          <cell r="B38">
            <v>1055</v>
          </cell>
          <cell r="C38" t="str">
            <v>ORANGI TOWNSHIP</v>
          </cell>
          <cell r="D38">
            <v>5.8229999999999968</v>
          </cell>
          <cell r="E38">
            <v>7.8028199999999961</v>
          </cell>
          <cell r="F38">
            <v>2.5130000000000017</v>
          </cell>
          <cell r="G38">
            <v>5.737999999999996</v>
          </cell>
          <cell r="H38">
            <v>4.5670297168307936</v>
          </cell>
          <cell r="I38">
            <v>3.2249999999999943</v>
          </cell>
          <cell r="J38">
            <v>1.1709702831692024</v>
          </cell>
        </row>
        <row r="39">
          <cell r="A39">
            <v>32</v>
          </cell>
          <cell r="B39">
            <v>32</v>
          </cell>
          <cell r="C39" t="str">
            <v>P.A.F.BASE MASROOR</v>
          </cell>
          <cell r="D39">
            <v>9.583000000000002</v>
          </cell>
          <cell r="E39">
            <v>12.457900000000002</v>
          </cell>
          <cell r="F39">
            <v>3.1080000000000005</v>
          </cell>
          <cell r="G39">
            <v>3.6900000000000004</v>
          </cell>
          <cell r="H39">
            <v>4.8035544897283309</v>
          </cell>
          <cell r="I39">
            <v>0.58199999999999985</v>
          </cell>
          <cell r="J39">
            <v>-1.1135544897283305</v>
          </cell>
        </row>
        <row r="40">
          <cell r="A40">
            <v>33</v>
          </cell>
          <cell r="B40">
            <v>48</v>
          </cell>
          <cell r="C40" t="str">
            <v>P.E.C.H.S.</v>
          </cell>
          <cell r="D40">
            <v>1.1300000000000026</v>
          </cell>
          <cell r="E40">
            <v>8.25</v>
          </cell>
          <cell r="F40">
            <v>1.032</v>
          </cell>
          <cell r="G40">
            <v>2.2579999999999973</v>
          </cell>
          <cell r="H40">
            <v>4.5436743604600771</v>
          </cell>
          <cell r="I40">
            <v>1.2259999999999973</v>
          </cell>
          <cell r="J40">
            <v>-2.2856743604600798</v>
          </cell>
        </row>
        <row r="41">
          <cell r="A41">
            <v>34</v>
          </cell>
          <cell r="B41">
            <v>49</v>
          </cell>
          <cell r="C41" t="str">
            <v>P.I.B. COLONY</v>
          </cell>
          <cell r="D41">
            <v>6.0959999999999983</v>
          </cell>
          <cell r="E41">
            <v>8.0467199999999988</v>
          </cell>
          <cell r="F41">
            <v>2.8370000000000006</v>
          </cell>
          <cell r="G41">
            <v>2.7519999999999998</v>
          </cell>
          <cell r="H41">
            <v>5.0963383169687893</v>
          </cell>
          <cell r="I41">
            <v>-8.5000000000000853E-2</v>
          </cell>
          <cell r="J41">
            <v>-2.3443383169687895</v>
          </cell>
        </row>
        <row r="42">
          <cell r="A42">
            <v>35</v>
          </cell>
          <cell r="B42">
            <v>180</v>
          </cell>
          <cell r="C42" t="str">
            <v>P.N.A.D.MAURIPUR</v>
          </cell>
          <cell r="D42">
            <v>11.432</v>
          </cell>
          <cell r="E42">
            <v>14.861600000000001</v>
          </cell>
          <cell r="F42">
            <v>4.968</v>
          </cell>
          <cell r="G42">
            <v>5.9880000000000004</v>
          </cell>
          <cell r="H42">
            <v>6.7051655049543522</v>
          </cell>
          <cell r="I42">
            <v>1.0200000000000005</v>
          </cell>
          <cell r="J42">
            <v>-0.71716550495435172</v>
          </cell>
        </row>
        <row r="43">
          <cell r="A43">
            <v>36</v>
          </cell>
          <cell r="B43">
            <v>238</v>
          </cell>
          <cell r="C43" t="str">
            <v>PAK. STEEL (PASMIC)</v>
          </cell>
          <cell r="D43">
            <v>125.227</v>
          </cell>
          <cell r="E43">
            <v>150.2724</v>
          </cell>
          <cell r="F43">
            <v>11.364999999999997</v>
          </cell>
          <cell r="G43">
            <v>21.313000000000006</v>
          </cell>
          <cell r="H43">
            <v>58.118348162758835</v>
          </cell>
          <cell r="I43">
            <v>9.9480000000000093</v>
          </cell>
          <cell r="J43">
            <v>-36.805348162758833</v>
          </cell>
        </row>
        <row r="44">
          <cell r="A44">
            <v>37</v>
          </cell>
          <cell r="B44">
            <v>239</v>
          </cell>
          <cell r="C44" t="str">
            <v>PAK:MARINE ACADEMY</v>
          </cell>
          <cell r="D44">
            <v>6.7249999999999996</v>
          </cell>
          <cell r="E44">
            <v>8.7424999999999997</v>
          </cell>
          <cell r="F44">
            <v>3.0019999999999998</v>
          </cell>
          <cell r="G44">
            <v>2.903</v>
          </cell>
          <cell r="H44">
            <v>4.1686582719871188</v>
          </cell>
          <cell r="I44">
            <v>-9.8999999999999755E-2</v>
          </cell>
          <cell r="J44">
            <v>-1.2656582719871188</v>
          </cell>
        </row>
        <row r="45">
          <cell r="A45">
            <v>38</v>
          </cell>
          <cell r="B45">
            <v>80</v>
          </cell>
          <cell r="C45" t="str">
            <v>PAPOSH NAGAR</v>
          </cell>
          <cell r="D45">
            <v>-2.2569999999999997</v>
          </cell>
          <cell r="E45">
            <v>5.25</v>
          </cell>
          <cell r="F45">
            <v>0.15100000000000069</v>
          </cell>
          <cell r="G45">
            <v>3.0570000000000013</v>
          </cell>
          <cell r="H45">
            <v>2.616709415118466</v>
          </cell>
          <cell r="I45">
            <v>2.9060000000000006</v>
          </cell>
          <cell r="J45">
            <v>0.44029058488153527</v>
          </cell>
        </row>
        <row r="46">
          <cell r="A46">
            <v>39</v>
          </cell>
          <cell r="B46">
            <v>279</v>
          </cell>
          <cell r="C46" t="str">
            <v>PORTR QASIM</v>
          </cell>
          <cell r="D46">
            <v>340.04600000000011</v>
          </cell>
          <cell r="E46">
            <v>408.05520000000013</v>
          </cell>
          <cell r="F46">
            <v>171.49699999999996</v>
          </cell>
          <cell r="G46">
            <v>151.19600000000003</v>
          </cell>
          <cell r="H46">
            <v>202.36389664995656</v>
          </cell>
          <cell r="I46">
            <v>-20.300999999999931</v>
          </cell>
          <cell r="J46">
            <v>-51.167896649956532</v>
          </cell>
        </row>
        <row r="47">
          <cell r="A47">
            <v>40</v>
          </cell>
          <cell r="B47">
            <v>256</v>
          </cell>
          <cell r="C47" t="str">
            <v xml:space="preserve">RAHIMABAD </v>
          </cell>
          <cell r="D47">
            <v>5.2590000000000003</v>
          </cell>
          <cell r="E47">
            <v>9.5749999999999993</v>
          </cell>
          <cell r="F47">
            <v>3.4709999999999965</v>
          </cell>
          <cell r="G47">
            <v>6.636000000000001</v>
          </cell>
          <cell r="H47">
            <v>6.727153601631179</v>
          </cell>
          <cell r="I47">
            <v>3.1650000000000045</v>
          </cell>
          <cell r="J47">
            <v>-9.1153601631178027E-2</v>
          </cell>
        </row>
        <row r="48">
          <cell r="A48">
            <v>41</v>
          </cell>
          <cell r="B48">
            <v>64</v>
          </cell>
          <cell r="C48" t="str">
            <v>S.I.T.E.</v>
          </cell>
          <cell r="D48">
            <v>37.670999999999992</v>
          </cell>
          <cell r="E48">
            <v>50.85584999999999</v>
          </cell>
          <cell r="F48">
            <v>16.358999999999998</v>
          </cell>
          <cell r="G48">
            <v>18.815999999999995</v>
          </cell>
          <cell r="H48">
            <v>15.143912333486732</v>
          </cell>
          <cell r="I48">
            <v>2.4569999999999972</v>
          </cell>
          <cell r="J48">
            <v>3.6720876665132636</v>
          </cell>
        </row>
        <row r="49">
          <cell r="A49">
            <v>42</v>
          </cell>
          <cell r="B49">
            <v>266</v>
          </cell>
          <cell r="C49" t="str">
            <v>S.M.C.H.S.</v>
          </cell>
          <cell r="D49">
            <v>7.7309999999999999</v>
          </cell>
          <cell r="E49">
            <v>13.1427</v>
          </cell>
          <cell r="F49">
            <v>4.9340000000000002</v>
          </cell>
          <cell r="G49">
            <v>5.5380000000000003</v>
          </cell>
          <cell r="H49">
            <v>6.0090258240218333</v>
          </cell>
          <cell r="I49">
            <v>0.60400000000000009</v>
          </cell>
          <cell r="J49">
            <v>-0.47102582402183302</v>
          </cell>
        </row>
        <row r="50">
          <cell r="A50">
            <v>43</v>
          </cell>
          <cell r="B50">
            <v>103</v>
          </cell>
          <cell r="C50" t="str">
            <v>S.P.I.T.LANDHI</v>
          </cell>
          <cell r="D50">
            <v>9.2720000000000002</v>
          </cell>
          <cell r="E50">
            <v>12.053600000000001</v>
          </cell>
          <cell r="F50">
            <v>4.3149999999999995</v>
          </cell>
          <cell r="G50">
            <v>4.2140000000000004</v>
          </cell>
          <cell r="H50">
            <v>4.6244440727983767</v>
          </cell>
          <cell r="I50">
            <v>-0.10099999999999909</v>
          </cell>
          <cell r="J50">
            <v>-0.41044407279837625</v>
          </cell>
        </row>
        <row r="51">
          <cell r="A51">
            <v>44</v>
          </cell>
          <cell r="B51">
            <v>1028</v>
          </cell>
          <cell r="C51" t="str">
            <v>S.R.E.MAJEED</v>
          </cell>
          <cell r="D51">
            <v>12.633000000000003</v>
          </cell>
          <cell r="E51">
            <v>25.266000000000005</v>
          </cell>
          <cell r="F51">
            <v>6.716999999999997</v>
          </cell>
          <cell r="G51">
            <v>8.8940000000000001</v>
          </cell>
          <cell r="H51">
            <v>11.181176940227314</v>
          </cell>
          <cell r="I51">
            <v>2.1770000000000032</v>
          </cell>
          <cell r="J51">
            <v>-2.2871769402273134</v>
          </cell>
        </row>
        <row r="52">
          <cell r="A52">
            <v>45</v>
          </cell>
          <cell r="B52">
            <v>1067</v>
          </cell>
          <cell r="C52" t="str">
            <v>SAKHI HASSAN</v>
          </cell>
          <cell r="D52">
            <v>12.022000000000006</v>
          </cell>
          <cell r="E52">
            <v>19.23520000000001</v>
          </cell>
          <cell r="F52">
            <v>6.0319999999999983</v>
          </cell>
          <cell r="G52">
            <v>10.006</v>
          </cell>
          <cell r="H52">
            <v>11.907870720863464</v>
          </cell>
          <cell r="I52">
            <v>3.974000000000002</v>
          </cell>
          <cell r="J52">
            <v>-1.9018707208634638</v>
          </cell>
        </row>
        <row r="53">
          <cell r="A53">
            <v>46</v>
          </cell>
          <cell r="B53">
            <v>144</v>
          </cell>
          <cell r="C53" t="str">
            <v>SHAHEED-E-MILLAT ROAD</v>
          </cell>
          <cell r="D53">
            <v>71.323000000000008</v>
          </cell>
          <cell r="E53">
            <v>85.587600000000009</v>
          </cell>
          <cell r="F53">
            <v>6.7330000000000076</v>
          </cell>
          <cell r="G53">
            <v>15.415300000000023</v>
          </cell>
          <cell r="H53">
            <v>40.488445020694101</v>
          </cell>
          <cell r="I53">
            <v>8.6823000000000157</v>
          </cell>
          <cell r="J53">
            <v>-25.073145020694078</v>
          </cell>
        </row>
        <row r="54">
          <cell r="A54">
            <v>47</v>
          </cell>
          <cell r="B54">
            <v>1023</v>
          </cell>
          <cell r="C54" t="str">
            <v>SHAMSHI C.H.SOCIETY</v>
          </cell>
          <cell r="D54">
            <v>7.6459999999999972</v>
          </cell>
          <cell r="E54">
            <v>10.322099999999997</v>
          </cell>
          <cell r="F54">
            <v>4.2510000000000012</v>
          </cell>
          <cell r="G54">
            <v>2.8580000000000005</v>
          </cell>
          <cell r="H54">
            <v>4.2550611098325763</v>
          </cell>
          <cell r="I54">
            <v>-1.3930000000000007</v>
          </cell>
          <cell r="J54">
            <v>-1.3970611098325758</v>
          </cell>
        </row>
        <row r="55">
          <cell r="A55">
            <v>48</v>
          </cell>
          <cell r="B55">
            <v>1035</v>
          </cell>
          <cell r="C55" t="str">
            <v>SHARIFABAD</v>
          </cell>
          <cell r="D55">
            <v>5.610000000000003</v>
          </cell>
          <cell r="E55">
            <v>8.8550000000000004</v>
          </cell>
          <cell r="F55">
            <v>3.8550000000000013</v>
          </cell>
          <cell r="G55">
            <v>3.843</v>
          </cell>
          <cell r="H55">
            <v>4.7163457435578291</v>
          </cell>
          <cell r="I55">
            <v>-1.2000000000001343E-2</v>
          </cell>
          <cell r="J55">
            <v>-0.87334574355782912</v>
          </cell>
        </row>
        <row r="56">
          <cell r="A56">
            <v>49</v>
          </cell>
          <cell r="B56">
            <v>168</v>
          </cell>
          <cell r="C56" t="str">
            <v>TAIMURIA</v>
          </cell>
          <cell r="D56">
            <v>28.150999999999996</v>
          </cell>
          <cell r="E56">
            <v>33.781199999999991</v>
          </cell>
          <cell r="F56">
            <v>10.884</v>
          </cell>
          <cell r="G56">
            <v>6.2929999999999993</v>
          </cell>
          <cell r="H56">
            <v>14.525436185780672</v>
          </cell>
          <cell r="I56">
            <v>-4.5910000000000011</v>
          </cell>
          <cell r="J56">
            <v>-8.2324361857806725</v>
          </cell>
        </row>
        <row r="57">
          <cell r="A57">
            <v>50</v>
          </cell>
          <cell r="B57">
            <v>1081</v>
          </cell>
          <cell r="C57" t="str">
            <v>URDU SC:COLLAGE</v>
          </cell>
          <cell r="D57">
            <v>0</v>
          </cell>
          <cell r="E57">
            <v>2.5</v>
          </cell>
          <cell r="F57">
            <v>0</v>
          </cell>
          <cell r="G57">
            <v>-0.94299999999999995</v>
          </cell>
          <cell r="H57">
            <v>0.34242071432098764</v>
          </cell>
          <cell r="I57">
            <v>-0.94299999999999995</v>
          </cell>
          <cell r="J57">
            <v>-1.2854207143209875</v>
          </cell>
        </row>
        <row r="58">
          <cell r="A58">
            <v>0</v>
          </cell>
          <cell r="B58">
            <v>0</v>
          </cell>
          <cell r="C58" t="str">
            <v>T O T A L</v>
          </cell>
          <cell r="D58">
            <v>2363.8299999999995</v>
          </cell>
          <cell r="E58">
            <v>3029.7147899999991</v>
          </cell>
          <cell r="F58">
            <v>776.11399999999992</v>
          </cell>
          <cell r="G58">
            <v>890.28729999999996</v>
          </cell>
          <cell r="H58">
            <v>1314.9653098748524</v>
          </cell>
          <cell r="I58">
            <v>114.17330000000005</v>
          </cell>
          <cell r="J58">
            <v>-424.67800987485271</v>
          </cell>
        </row>
      </sheetData>
      <sheetData sheetId="17">
        <row r="1">
          <cell r="A1" t="str">
            <v>NATIONAL BANK OF  PAKISTAN</v>
          </cell>
          <cell r="B1">
            <v>0</v>
          </cell>
          <cell r="C1">
            <v>0</v>
          </cell>
          <cell r="D1">
            <v>0</v>
          </cell>
          <cell r="E1">
            <v>0</v>
          </cell>
          <cell r="F1">
            <v>0</v>
          </cell>
          <cell r="G1">
            <v>0</v>
          </cell>
          <cell r="H1">
            <v>0</v>
          </cell>
          <cell r="I1">
            <v>0</v>
          </cell>
          <cell r="J1">
            <v>0</v>
          </cell>
        </row>
        <row r="2">
          <cell r="A2" t="str">
            <v>KARACHI WEST REGION</v>
          </cell>
          <cell r="B2">
            <v>0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</row>
        <row r="3">
          <cell r="I3" t="str">
            <v>ADVANCES</v>
          </cell>
          <cell r="J3">
            <v>0</v>
          </cell>
        </row>
        <row r="4">
          <cell r="A4" t="str">
            <v>MONTHLY BRANCH WISE BUSINESS PERFORMANCE REPORT FOR THE MONTH OF JANUARY-2003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</row>
        <row r="5">
          <cell r="A5">
            <v>0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</row>
        <row r="6">
          <cell r="A6" t="str">
            <v>S.#</v>
          </cell>
          <cell r="B6" t="str">
            <v>BR.CODE</v>
          </cell>
          <cell r="C6" t="str">
            <v>Name of Branch</v>
          </cell>
          <cell r="D6" t="str">
            <v>Base as on 31.12.2002</v>
          </cell>
          <cell r="E6">
            <v>0</v>
          </cell>
          <cell r="F6" t="str">
            <v>Position of Corresponding Month Last Year</v>
          </cell>
          <cell r="G6" t="str">
            <v>Position of Current Month Under Report</v>
          </cell>
          <cell r="H6" t="str">
            <v>Target For the Current Month</v>
          </cell>
          <cell r="I6" t="str">
            <v>Variation From Last Year(Col:6-5)</v>
          </cell>
          <cell r="J6" t="str">
            <v>Variation From Target (Col:-6-7)</v>
          </cell>
        </row>
        <row r="7">
          <cell r="A7">
            <v>1</v>
          </cell>
          <cell r="B7">
            <v>2</v>
          </cell>
          <cell r="C7">
            <v>3</v>
          </cell>
          <cell r="D7">
            <v>4</v>
          </cell>
          <cell r="E7">
            <v>0</v>
          </cell>
          <cell r="F7">
            <v>5</v>
          </cell>
          <cell r="G7">
            <v>6</v>
          </cell>
          <cell r="H7">
            <v>7</v>
          </cell>
          <cell r="I7">
            <v>8</v>
          </cell>
          <cell r="J7">
            <v>9</v>
          </cell>
        </row>
        <row r="8">
          <cell r="A8">
            <v>1</v>
          </cell>
          <cell r="B8">
            <v>3</v>
          </cell>
          <cell r="C8" t="str">
            <v xml:space="preserve">AIRPORT </v>
          </cell>
          <cell r="D8">
            <v>60.875999999999998</v>
          </cell>
          <cell r="E8">
            <v>90.876000000000005</v>
          </cell>
          <cell r="F8">
            <v>61.461999999999996</v>
          </cell>
          <cell r="G8">
            <v>54.795999999999999</v>
          </cell>
          <cell r="H8">
            <v>73.37592916666668</v>
          </cell>
          <cell r="I8">
            <v>-6.6659999999999968</v>
          </cell>
          <cell r="J8">
            <v>-18.57992916666668</v>
          </cell>
        </row>
        <row r="9">
          <cell r="A9">
            <v>2</v>
          </cell>
          <cell r="B9">
            <v>90</v>
          </cell>
          <cell r="C9" t="str">
            <v>ALAMGIR ROAD</v>
          </cell>
          <cell r="D9">
            <v>32.884999999999998</v>
          </cell>
          <cell r="E9">
            <v>102.88499999999999</v>
          </cell>
          <cell r="F9">
            <v>34.695999999999998</v>
          </cell>
          <cell r="G9">
            <v>35.662000000000006</v>
          </cell>
          <cell r="H9">
            <v>62.051604166666664</v>
          </cell>
          <cell r="I9">
            <v>0.96600000000000819</v>
          </cell>
          <cell r="J9">
            <v>-26.389604166666658</v>
          </cell>
        </row>
        <row r="10">
          <cell r="A10">
            <v>3</v>
          </cell>
          <cell r="B10">
            <v>1920</v>
          </cell>
          <cell r="C10" t="str">
            <v>AWAMI MARKAZ</v>
          </cell>
          <cell r="D10">
            <v>105.65700000000001</v>
          </cell>
          <cell r="E10">
            <v>205.65700000000001</v>
          </cell>
          <cell r="F10">
            <v>114.16099999999999</v>
          </cell>
          <cell r="G10">
            <v>94.840999999999994</v>
          </cell>
          <cell r="H10">
            <v>147.32347499999997</v>
          </cell>
          <cell r="I10">
            <v>-19.319999999999993</v>
          </cell>
          <cell r="J10">
            <v>-52.48247499999998</v>
          </cell>
        </row>
        <row r="11">
          <cell r="A11">
            <v>4</v>
          </cell>
          <cell r="B11">
            <v>104</v>
          </cell>
          <cell r="C11" t="str">
            <v>B.I.S.E.</v>
          </cell>
          <cell r="D11">
            <v>15.422999999999988</v>
          </cell>
          <cell r="E11">
            <v>25.422999999999988</v>
          </cell>
          <cell r="F11">
            <v>15.797999999999988</v>
          </cell>
          <cell r="G11">
            <v>11.345999999999989</v>
          </cell>
          <cell r="H11">
            <v>19.589779166666666</v>
          </cell>
          <cell r="I11">
            <v>-4.4519999999999982</v>
          </cell>
          <cell r="J11">
            <v>-8.2437791666666769</v>
          </cell>
        </row>
        <row r="12">
          <cell r="A12">
            <v>5</v>
          </cell>
          <cell r="B12">
            <v>150</v>
          </cell>
          <cell r="C12" t="str">
            <v>BINNORI TOWN</v>
          </cell>
          <cell r="D12">
            <v>29.123999999999999</v>
          </cell>
          <cell r="E12">
            <v>44.123999999999995</v>
          </cell>
          <cell r="F12">
            <v>35.738999999999997</v>
          </cell>
          <cell r="G12">
            <v>23.531000000000002</v>
          </cell>
          <cell r="H12">
            <v>35.373887499999995</v>
          </cell>
          <cell r="I12">
            <v>-12.207999999999995</v>
          </cell>
          <cell r="J12">
            <v>-11.842887499999993</v>
          </cell>
        </row>
        <row r="13">
          <cell r="A13">
            <v>6</v>
          </cell>
          <cell r="B13">
            <v>159</v>
          </cell>
          <cell r="C13" t="str">
            <v>C.O.D.</v>
          </cell>
          <cell r="D13">
            <v>30.262000000000004</v>
          </cell>
          <cell r="E13">
            <v>45.262</v>
          </cell>
          <cell r="F13">
            <v>31.121000000000002</v>
          </cell>
          <cell r="G13">
            <v>26.445</v>
          </cell>
          <cell r="H13">
            <v>36.511762500000003</v>
          </cell>
          <cell r="I13">
            <v>-4.6760000000000019</v>
          </cell>
          <cell r="J13">
            <v>-10.066762500000003</v>
          </cell>
        </row>
        <row r="14">
          <cell r="A14">
            <v>7</v>
          </cell>
          <cell r="B14">
            <v>287</v>
          </cell>
          <cell r="C14" t="str">
            <v>CIVIC  CENTRE(KDA)</v>
          </cell>
          <cell r="D14">
            <v>43.515000000000001</v>
          </cell>
          <cell r="E14">
            <v>68.515000000000001</v>
          </cell>
          <cell r="F14">
            <v>46.06</v>
          </cell>
          <cell r="G14">
            <v>41.075000000000003</v>
          </cell>
          <cell r="H14">
            <v>53.93171250000001</v>
          </cell>
          <cell r="I14">
            <v>-4.9849999999999994</v>
          </cell>
          <cell r="J14">
            <v>-12.856712500000008</v>
          </cell>
        </row>
        <row r="15">
          <cell r="A15">
            <v>8</v>
          </cell>
          <cell r="B15">
            <v>108</v>
          </cell>
          <cell r="C15" t="str">
            <v>DISTT: COUNCIL</v>
          </cell>
          <cell r="D15">
            <v>25.487000000000002</v>
          </cell>
          <cell r="E15">
            <v>45.487000000000002</v>
          </cell>
          <cell r="F15">
            <v>25.677</v>
          </cell>
          <cell r="G15">
            <v>24.312000000000001</v>
          </cell>
          <cell r="H15">
            <v>33.820237500000005</v>
          </cell>
          <cell r="I15">
            <v>-1.3649999999999984</v>
          </cell>
          <cell r="J15">
            <v>-9.5082375000000035</v>
          </cell>
        </row>
        <row r="16">
          <cell r="A16">
            <v>9</v>
          </cell>
          <cell r="B16">
            <v>114</v>
          </cell>
          <cell r="C16" t="str">
            <v>DRIGH COLONY</v>
          </cell>
          <cell r="D16">
            <v>39.375999999999998</v>
          </cell>
          <cell r="E16">
            <v>59.375999999999998</v>
          </cell>
          <cell r="F16">
            <v>36.191000000000003</v>
          </cell>
          <cell r="G16">
            <v>39.097000000000001</v>
          </cell>
          <cell r="H16">
            <v>47.710691666666655</v>
          </cell>
          <cell r="I16">
            <v>2.9059999999999988</v>
          </cell>
          <cell r="J16">
            <v>-8.6136916666666536</v>
          </cell>
        </row>
        <row r="17">
          <cell r="A17">
            <v>10</v>
          </cell>
          <cell r="B17">
            <v>274</v>
          </cell>
          <cell r="C17" t="str">
            <v>F.T.C.</v>
          </cell>
          <cell r="D17">
            <v>19591.760999999999</v>
          </cell>
          <cell r="E17">
            <v>25077.45408</v>
          </cell>
          <cell r="F17">
            <v>21797.946</v>
          </cell>
          <cell r="G17">
            <v>22320.716</v>
          </cell>
          <cell r="H17">
            <v>21877.466637499994</v>
          </cell>
          <cell r="I17">
            <v>522.77000000000044</v>
          </cell>
          <cell r="J17">
            <v>443.2493625000061</v>
          </cell>
        </row>
        <row r="18">
          <cell r="A18">
            <v>11</v>
          </cell>
          <cell r="B18">
            <v>282</v>
          </cell>
          <cell r="C18" t="str">
            <v xml:space="preserve">GULSHAN-E-IQBAL </v>
          </cell>
          <cell r="D18">
            <v>16.059000000000005</v>
          </cell>
          <cell r="E18">
            <v>31.059000000000005</v>
          </cell>
          <cell r="F18">
            <v>17.393999999999998</v>
          </cell>
          <cell r="G18">
            <v>16.395000000000003</v>
          </cell>
          <cell r="H18">
            <v>22.308983333333334</v>
          </cell>
          <cell r="I18">
            <v>-0.99899999999999523</v>
          </cell>
          <cell r="J18">
            <v>-5.9139833333333307</v>
          </cell>
        </row>
        <row r="19">
          <cell r="A19">
            <v>12</v>
          </cell>
          <cell r="B19">
            <v>224</v>
          </cell>
          <cell r="C19" t="str">
            <v>HUB RIVER ROAD</v>
          </cell>
          <cell r="D19">
            <v>6.5330000000000004</v>
          </cell>
          <cell r="E19">
            <v>11.533000000000001</v>
          </cell>
          <cell r="F19">
            <v>4.9079999999999995</v>
          </cell>
          <cell r="G19">
            <v>10.771000000000001</v>
          </cell>
          <cell r="H19">
            <v>8.6165375000000015</v>
          </cell>
          <cell r="I19">
            <v>5.8630000000000013</v>
          </cell>
          <cell r="J19">
            <v>2.1544624999999993</v>
          </cell>
        </row>
        <row r="20">
          <cell r="A20">
            <v>13</v>
          </cell>
          <cell r="B20">
            <v>152</v>
          </cell>
          <cell r="C20" t="str">
            <v>K.A.N.U.P.P.</v>
          </cell>
          <cell r="D20">
            <v>30.715999999999998</v>
          </cell>
          <cell r="E20">
            <v>45.715999999999994</v>
          </cell>
          <cell r="F20">
            <v>42.061</v>
          </cell>
          <cell r="G20">
            <v>23.73</v>
          </cell>
          <cell r="H20">
            <v>36.966095833333334</v>
          </cell>
          <cell r="I20">
            <v>-18.331</v>
          </cell>
          <cell r="J20">
            <v>-13.236095833333334</v>
          </cell>
        </row>
        <row r="21">
          <cell r="A21">
            <v>14</v>
          </cell>
          <cell r="B21">
            <v>71</v>
          </cell>
          <cell r="C21" t="str">
            <v>KARACHI UNIVERSITY</v>
          </cell>
          <cell r="D21">
            <v>77.510999999999996</v>
          </cell>
          <cell r="E21">
            <v>102.511</v>
          </cell>
          <cell r="F21">
            <v>77.421000000000006</v>
          </cell>
          <cell r="G21">
            <v>71.173000000000002</v>
          </cell>
          <cell r="H21">
            <v>87.927666666666667</v>
          </cell>
          <cell r="I21">
            <v>-6.2480000000000047</v>
          </cell>
          <cell r="J21">
            <v>-16.754666666666665</v>
          </cell>
        </row>
        <row r="22">
          <cell r="A22">
            <v>15</v>
          </cell>
          <cell r="B22">
            <v>264</v>
          </cell>
          <cell r="C22" t="str">
            <v>KASHMIR ROAD</v>
          </cell>
          <cell r="D22">
            <v>10.848000000000001</v>
          </cell>
          <cell r="E22">
            <v>20.847999999999999</v>
          </cell>
          <cell r="F22">
            <v>10.911</v>
          </cell>
          <cell r="G22">
            <v>9.8240000000000016</v>
          </cell>
          <cell r="H22">
            <v>15.011170833333333</v>
          </cell>
          <cell r="I22">
            <v>-1.086999999999998</v>
          </cell>
          <cell r="J22">
            <v>-5.1871708333333313</v>
          </cell>
        </row>
        <row r="23">
          <cell r="A23">
            <v>16</v>
          </cell>
          <cell r="B23">
            <v>128</v>
          </cell>
          <cell r="C23" t="str">
            <v>KORANGI CREEK</v>
          </cell>
          <cell r="D23">
            <v>9.370000000000001</v>
          </cell>
          <cell r="E23">
            <v>14.370000000000001</v>
          </cell>
          <cell r="F23">
            <v>10.576000000000002</v>
          </cell>
          <cell r="G23">
            <v>11.959</v>
          </cell>
          <cell r="H23">
            <v>11.453241666666663</v>
          </cell>
          <cell r="I23">
            <v>1.3829999999999973</v>
          </cell>
          <cell r="J23">
            <v>0.5057583333333362</v>
          </cell>
        </row>
        <row r="24">
          <cell r="A24">
            <v>17</v>
          </cell>
          <cell r="B24">
            <v>1925</v>
          </cell>
          <cell r="C24" t="str">
            <v>KORANGI FISH HAURBOUR</v>
          </cell>
          <cell r="D24">
            <v>4.7530000000000001</v>
          </cell>
          <cell r="E24">
            <v>5.9412500000000001</v>
          </cell>
          <cell r="F24">
            <v>3.9049999999999998</v>
          </cell>
          <cell r="G24">
            <v>4.5979999999999999</v>
          </cell>
          <cell r="H24">
            <v>5.2481333333333335</v>
          </cell>
          <cell r="I24">
            <v>0.69300000000000006</v>
          </cell>
          <cell r="J24">
            <v>-0.65013333333333367</v>
          </cell>
        </row>
        <row r="25">
          <cell r="A25">
            <v>18</v>
          </cell>
          <cell r="B25">
            <v>255</v>
          </cell>
          <cell r="C25" t="str">
            <v>KORANGI INDUSTRIAL AREA</v>
          </cell>
          <cell r="D25">
            <v>18.547000000000001</v>
          </cell>
          <cell r="E25">
            <v>118.547</v>
          </cell>
          <cell r="F25">
            <v>16.138000000000002</v>
          </cell>
          <cell r="G25">
            <v>17.081000000000003</v>
          </cell>
          <cell r="H25">
            <v>60.213858333333327</v>
          </cell>
          <cell r="I25">
            <v>0.94300000000000139</v>
          </cell>
          <cell r="J25">
            <v>-43.132858333333324</v>
          </cell>
        </row>
        <row r="26">
          <cell r="A26">
            <v>19</v>
          </cell>
          <cell r="B26">
            <v>142</v>
          </cell>
          <cell r="C26" t="str">
            <v>KORNAGI T.SHIP</v>
          </cell>
          <cell r="D26">
            <v>15.299999999999997</v>
          </cell>
          <cell r="E26">
            <v>25.299999999999997</v>
          </cell>
          <cell r="F26">
            <v>17.159000000000006</v>
          </cell>
          <cell r="G26">
            <v>19.215000000000003</v>
          </cell>
          <cell r="H26">
            <v>19.4666</v>
          </cell>
          <cell r="I26">
            <v>2.0559999999999974</v>
          </cell>
          <cell r="J26">
            <v>-0.25159999999999627</v>
          </cell>
        </row>
        <row r="27">
          <cell r="A27">
            <v>20</v>
          </cell>
          <cell r="B27">
            <v>257</v>
          </cell>
          <cell r="C27" t="str">
            <v>LANDHI T.SHIP</v>
          </cell>
          <cell r="D27">
            <v>28.576999999999998</v>
          </cell>
          <cell r="E27">
            <v>38.576999999999998</v>
          </cell>
          <cell r="F27">
            <v>26.732999999999997</v>
          </cell>
          <cell r="G27">
            <v>30.149000000000001</v>
          </cell>
          <cell r="H27">
            <v>32.743687500000007</v>
          </cell>
          <cell r="I27">
            <v>3.4160000000000039</v>
          </cell>
          <cell r="J27">
            <v>-2.5946875000000063</v>
          </cell>
        </row>
        <row r="28">
          <cell r="A28">
            <v>21</v>
          </cell>
          <cell r="B28">
            <v>1071</v>
          </cell>
          <cell r="C28" t="str">
            <v>LASBELLA CHOWRANGI</v>
          </cell>
          <cell r="D28">
            <v>6.7530000000000001</v>
          </cell>
          <cell r="E28">
            <v>16.753</v>
          </cell>
          <cell r="F28">
            <v>9.5489999999999995</v>
          </cell>
          <cell r="G28">
            <v>6.7349999999999977</v>
          </cell>
          <cell r="H28">
            <v>10.919683333333332</v>
          </cell>
          <cell r="I28">
            <v>-2.8140000000000018</v>
          </cell>
          <cell r="J28">
            <v>-4.184683333333334</v>
          </cell>
        </row>
        <row r="29">
          <cell r="A29">
            <v>22</v>
          </cell>
          <cell r="B29">
            <v>113</v>
          </cell>
          <cell r="C29" t="str">
            <v>M.A.H.SOCIETY</v>
          </cell>
          <cell r="D29">
            <v>14.337999999999999</v>
          </cell>
          <cell r="E29">
            <v>24.338000000000001</v>
          </cell>
          <cell r="F29">
            <v>12.907999999999999</v>
          </cell>
          <cell r="G29">
            <v>14.562999999999999</v>
          </cell>
          <cell r="H29">
            <v>18.504787499999999</v>
          </cell>
          <cell r="I29">
            <v>1.6549999999999994</v>
          </cell>
          <cell r="J29">
            <v>-3.9417875000000002</v>
          </cell>
        </row>
        <row r="30">
          <cell r="A30">
            <v>23</v>
          </cell>
          <cell r="B30">
            <v>27</v>
          </cell>
          <cell r="C30" t="str">
            <v>M.A.JINNAH ROAD</v>
          </cell>
          <cell r="D30">
            <v>131.423</v>
          </cell>
          <cell r="E30">
            <v>231.423</v>
          </cell>
          <cell r="F30">
            <v>115.49299999999999</v>
          </cell>
          <cell r="G30">
            <v>105.93600000000001</v>
          </cell>
          <cell r="H30">
            <v>173.08970416666668</v>
          </cell>
          <cell r="I30">
            <v>-9.5569999999999879</v>
          </cell>
          <cell r="J30">
            <v>-67.153704166666671</v>
          </cell>
        </row>
        <row r="31">
          <cell r="A31">
            <v>24</v>
          </cell>
          <cell r="B31">
            <v>28</v>
          </cell>
          <cell r="C31" t="str">
            <v>MALIR CANTT</v>
          </cell>
          <cell r="D31">
            <v>22.866999999999997</v>
          </cell>
          <cell r="E31">
            <v>52.866999999999997</v>
          </cell>
          <cell r="F31">
            <v>21.914000000000001</v>
          </cell>
          <cell r="G31">
            <v>23.231999999999999</v>
          </cell>
          <cell r="H31">
            <v>35.366975000000004</v>
          </cell>
          <cell r="I31">
            <v>1.3179999999999978</v>
          </cell>
          <cell r="J31">
            <v>-12.134975000000004</v>
          </cell>
        </row>
        <row r="32">
          <cell r="A32">
            <v>25</v>
          </cell>
          <cell r="B32">
            <v>89</v>
          </cell>
          <cell r="C32" t="str">
            <v>MALIR CITY</v>
          </cell>
          <cell r="D32">
            <v>65.234999999999999</v>
          </cell>
          <cell r="E32">
            <v>85.234999999999999</v>
          </cell>
          <cell r="F32">
            <v>52.101999999999997</v>
          </cell>
          <cell r="G32">
            <v>70.718999999999994</v>
          </cell>
          <cell r="H32">
            <v>73.568391666666656</v>
          </cell>
          <cell r="I32">
            <v>18.616999999999997</v>
          </cell>
          <cell r="J32">
            <v>-2.8493916666666621</v>
          </cell>
        </row>
        <row r="33">
          <cell r="A33">
            <v>26</v>
          </cell>
          <cell r="B33">
            <v>1070</v>
          </cell>
          <cell r="C33" t="str">
            <v>MODEL COLONY</v>
          </cell>
          <cell r="D33">
            <v>8.3689999999999998</v>
          </cell>
          <cell r="E33">
            <v>23.369</v>
          </cell>
          <cell r="F33">
            <v>7.214999999999999</v>
          </cell>
          <cell r="G33">
            <v>9.7969999999999988</v>
          </cell>
          <cell r="H33">
            <v>14.618966666666669</v>
          </cell>
          <cell r="I33">
            <v>2.5819999999999999</v>
          </cell>
          <cell r="J33">
            <v>-4.8219666666666701</v>
          </cell>
        </row>
        <row r="34">
          <cell r="A34">
            <v>27</v>
          </cell>
          <cell r="B34">
            <v>42</v>
          </cell>
          <cell r="C34" t="str">
            <v xml:space="preserve">NAZIMABAD </v>
          </cell>
          <cell r="D34">
            <v>340.49299999999999</v>
          </cell>
          <cell r="E34">
            <v>540.49299999999994</v>
          </cell>
          <cell r="F34">
            <v>362.81</v>
          </cell>
          <cell r="G34">
            <v>330.01100000000002</v>
          </cell>
          <cell r="H34">
            <v>423.82651249999998</v>
          </cell>
          <cell r="I34">
            <v>-32.798999999999978</v>
          </cell>
          <cell r="J34">
            <v>-93.815512499999954</v>
          </cell>
        </row>
        <row r="35">
          <cell r="A35">
            <v>28</v>
          </cell>
          <cell r="B35">
            <v>1063</v>
          </cell>
          <cell r="C35" t="str">
            <v>NED UNIVERSITY</v>
          </cell>
          <cell r="D35">
            <v>26.434999999999999</v>
          </cell>
          <cell r="E35">
            <v>41.435000000000002</v>
          </cell>
          <cell r="F35">
            <v>26.679000000000002</v>
          </cell>
          <cell r="G35">
            <v>26.922999999999998</v>
          </cell>
          <cell r="H35">
            <v>32.685074999999998</v>
          </cell>
          <cell r="I35">
            <v>0.24399999999999622</v>
          </cell>
          <cell r="J35">
            <v>-5.7620749999999994</v>
          </cell>
        </row>
        <row r="36">
          <cell r="A36">
            <v>29</v>
          </cell>
          <cell r="B36">
            <v>270</v>
          </cell>
          <cell r="C36" t="str">
            <v>NEW F &amp; V MAKT</v>
          </cell>
          <cell r="D36">
            <v>5.3050000000000006</v>
          </cell>
          <cell r="E36">
            <v>15.305</v>
          </cell>
          <cell r="F36">
            <v>3.9680000000000009</v>
          </cell>
          <cell r="G36">
            <v>6.9430000000000005</v>
          </cell>
          <cell r="H36">
            <v>9.4717916666666682</v>
          </cell>
          <cell r="I36">
            <v>2.9749999999999996</v>
          </cell>
          <cell r="J36">
            <v>-2.5287916666666677</v>
          </cell>
        </row>
        <row r="37">
          <cell r="A37">
            <v>30</v>
          </cell>
          <cell r="B37">
            <v>1086</v>
          </cell>
          <cell r="C37" t="str">
            <v>NORTH KARACHI TOWNSHIP</v>
          </cell>
          <cell r="D37">
            <v>16.190999999999999</v>
          </cell>
          <cell r="E37">
            <v>36.191000000000003</v>
          </cell>
          <cell r="F37">
            <v>15.581000000000001</v>
          </cell>
          <cell r="G37">
            <v>19.370999999999999</v>
          </cell>
          <cell r="H37">
            <v>24.524466666666669</v>
          </cell>
          <cell r="I37">
            <v>3.7899999999999974</v>
          </cell>
          <cell r="J37">
            <v>-5.1534666666666702</v>
          </cell>
        </row>
        <row r="38">
          <cell r="A38">
            <v>31</v>
          </cell>
          <cell r="B38">
            <v>1055</v>
          </cell>
          <cell r="C38" t="str">
            <v>ORANGI TOWNSHIP</v>
          </cell>
          <cell r="D38">
            <v>65.796999999999997</v>
          </cell>
          <cell r="E38">
            <v>82.246250000000003</v>
          </cell>
          <cell r="F38">
            <v>60.235999999999997</v>
          </cell>
          <cell r="G38">
            <v>65.266999999999996</v>
          </cell>
          <cell r="H38">
            <v>72.651983333333334</v>
          </cell>
          <cell r="I38">
            <v>5.0309999999999988</v>
          </cell>
          <cell r="J38">
            <v>-7.3849833333333379</v>
          </cell>
        </row>
        <row r="39">
          <cell r="A39">
            <v>32</v>
          </cell>
          <cell r="B39">
            <v>32</v>
          </cell>
          <cell r="C39" t="str">
            <v>P.A.F.BASE MASROOR</v>
          </cell>
          <cell r="D39">
            <v>17.911999999999999</v>
          </cell>
          <cell r="E39">
            <v>22.39</v>
          </cell>
          <cell r="F39">
            <v>21.425000000000001</v>
          </cell>
          <cell r="G39">
            <v>17.451000000000001</v>
          </cell>
          <cell r="H39">
            <v>19.777966666666664</v>
          </cell>
          <cell r="I39">
            <v>-3.9740000000000002</v>
          </cell>
          <cell r="J39">
            <v>-2.3269666666666637</v>
          </cell>
        </row>
        <row r="40">
          <cell r="A40">
            <v>33</v>
          </cell>
          <cell r="B40">
            <v>48</v>
          </cell>
          <cell r="C40" t="str">
            <v>P.E.C.H.S.</v>
          </cell>
          <cell r="D40">
            <v>29.894999999999996</v>
          </cell>
          <cell r="E40">
            <v>79.894999999999996</v>
          </cell>
          <cell r="F40">
            <v>28.401000000000003</v>
          </cell>
          <cell r="G40">
            <v>31.752999999999997</v>
          </cell>
          <cell r="H40">
            <v>50.728441666666669</v>
          </cell>
          <cell r="I40">
            <v>3.3519999999999932</v>
          </cell>
          <cell r="J40">
            <v>-18.975441666666672</v>
          </cell>
        </row>
        <row r="41">
          <cell r="A41">
            <v>34</v>
          </cell>
          <cell r="B41">
            <v>49</v>
          </cell>
          <cell r="C41" t="str">
            <v>P.I.B. COLONY</v>
          </cell>
          <cell r="D41">
            <v>52.128000000000007</v>
          </cell>
          <cell r="E41">
            <v>72.128000000000014</v>
          </cell>
          <cell r="F41">
            <v>42.143000000000001</v>
          </cell>
          <cell r="G41">
            <v>47.451999999999998</v>
          </cell>
          <cell r="H41">
            <v>60.461520833333331</v>
          </cell>
          <cell r="I41">
            <v>5.3089999999999975</v>
          </cell>
          <cell r="J41">
            <v>-13.009520833333333</v>
          </cell>
        </row>
        <row r="42">
          <cell r="A42">
            <v>35</v>
          </cell>
          <cell r="B42">
            <v>180</v>
          </cell>
          <cell r="C42" t="str">
            <v>P.N.A.D.MAURIPUR</v>
          </cell>
          <cell r="D42">
            <v>19.866</v>
          </cell>
          <cell r="E42">
            <v>24.8325</v>
          </cell>
          <cell r="F42">
            <v>24.79</v>
          </cell>
          <cell r="G42">
            <v>19.578999999999997</v>
          </cell>
          <cell r="H42">
            <v>21.935433333333332</v>
          </cell>
          <cell r="I42">
            <v>-5.2110000000000021</v>
          </cell>
          <cell r="J42">
            <v>-2.3564333333333352</v>
          </cell>
        </row>
        <row r="43">
          <cell r="A43">
            <v>36</v>
          </cell>
          <cell r="B43">
            <v>238</v>
          </cell>
          <cell r="C43" t="str">
            <v>PAK. STEEL (PASMIC)</v>
          </cell>
          <cell r="D43">
            <v>2075.4259999999999</v>
          </cell>
          <cell r="E43">
            <v>25</v>
          </cell>
          <cell r="F43">
            <v>1627.547</v>
          </cell>
          <cell r="G43">
            <v>7.8410000000000002</v>
          </cell>
          <cell r="H43">
            <v>14.448083333333333</v>
          </cell>
          <cell r="I43">
            <v>-1619.7060000000001</v>
          </cell>
          <cell r="J43">
            <v>-6.6070833333333328</v>
          </cell>
        </row>
        <row r="44">
          <cell r="A44">
            <v>37</v>
          </cell>
          <cell r="B44">
            <v>239</v>
          </cell>
          <cell r="C44" t="str">
            <v>PAK:MARINE ACADEMY</v>
          </cell>
          <cell r="D44">
            <v>6.3109999999999999</v>
          </cell>
          <cell r="E44">
            <v>7.8887499999999999</v>
          </cell>
          <cell r="F44">
            <v>5.83</v>
          </cell>
          <cell r="G44">
            <v>8.7309999999999999</v>
          </cell>
          <cell r="H44">
            <v>6.9684083333333344</v>
          </cell>
          <cell r="I44">
            <v>2.9009999999999998</v>
          </cell>
          <cell r="J44">
            <v>1.7625916666666654</v>
          </cell>
        </row>
        <row r="45">
          <cell r="A45">
            <v>38</v>
          </cell>
          <cell r="B45">
            <v>80</v>
          </cell>
          <cell r="C45" t="str">
            <v>PAPOSH NAGAR</v>
          </cell>
          <cell r="D45">
            <v>10.949000000000002</v>
          </cell>
          <cell r="E45">
            <v>20.949000000000002</v>
          </cell>
          <cell r="F45">
            <v>9.6820000000000004</v>
          </cell>
          <cell r="G45">
            <v>7.5079999999999991</v>
          </cell>
          <cell r="H45">
            <v>15.11547083333333</v>
          </cell>
          <cell r="I45">
            <v>-2.1740000000000013</v>
          </cell>
          <cell r="J45">
            <v>-7.6074708333333305</v>
          </cell>
        </row>
        <row r="46">
          <cell r="A46">
            <v>39</v>
          </cell>
          <cell r="B46">
            <v>279</v>
          </cell>
          <cell r="C46" t="str">
            <v>PORTR QASIM</v>
          </cell>
          <cell r="D46">
            <v>55.476999999999997</v>
          </cell>
          <cell r="E46">
            <v>80.477000000000004</v>
          </cell>
          <cell r="F46">
            <v>44.969000000000001</v>
          </cell>
          <cell r="G46">
            <v>47.978999999999999</v>
          </cell>
          <cell r="H46">
            <v>65.893666666666675</v>
          </cell>
          <cell r="I46">
            <v>3.009999999999998</v>
          </cell>
          <cell r="J46">
            <v>-17.914666666666676</v>
          </cell>
        </row>
        <row r="47">
          <cell r="A47">
            <v>40</v>
          </cell>
          <cell r="B47">
            <v>256</v>
          </cell>
          <cell r="C47" t="str">
            <v xml:space="preserve">RAHIMABAD </v>
          </cell>
          <cell r="D47">
            <v>12.171000000000001</v>
          </cell>
          <cell r="E47">
            <v>22.170999999999999</v>
          </cell>
          <cell r="F47">
            <v>11.802</v>
          </cell>
          <cell r="G47">
            <v>11.141</v>
          </cell>
          <cell r="H47">
            <v>16.337545833333337</v>
          </cell>
          <cell r="I47">
            <v>-0.66099999999999959</v>
          </cell>
          <cell r="J47">
            <v>-5.196545833333337</v>
          </cell>
        </row>
        <row r="48">
          <cell r="A48">
            <v>41</v>
          </cell>
          <cell r="B48">
            <v>64</v>
          </cell>
          <cell r="C48" t="str">
            <v>S.I.T.E.</v>
          </cell>
          <cell r="D48">
            <v>362.25399999999996</v>
          </cell>
          <cell r="E48">
            <v>662.25399999999991</v>
          </cell>
          <cell r="F48">
            <v>180.87900000000002</v>
          </cell>
          <cell r="G48">
            <v>161.12899999999999</v>
          </cell>
          <cell r="H48">
            <v>487.25470416666678</v>
          </cell>
          <cell r="I48">
            <v>-19.750000000000028</v>
          </cell>
          <cell r="J48">
            <v>-326.12570416666676</v>
          </cell>
        </row>
        <row r="49">
          <cell r="A49">
            <v>42</v>
          </cell>
          <cell r="B49">
            <v>266</v>
          </cell>
          <cell r="C49" t="str">
            <v>S.M.C.H.S.</v>
          </cell>
          <cell r="D49">
            <v>16.738</v>
          </cell>
          <cell r="E49">
            <v>26.738</v>
          </cell>
          <cell r="F49">
            <v>16.658000000000001</v>
          </cell>
          <cell r="G49">
            <v>21.084000000000003</v>
          </cell>
          <cell r="H49">
            <v>20.905379166666666</v>
          </cell>
          <cell r="I49">
            <v>4.4260000000000019</v>
          </cell>
          <cell r="J49">
            <v>0.178620833333337</v>
          </cell>
        </row>
        <row r="50">
          <cell r="A50">
            <v>43</v>
          </cell>
          <cell r="B50">
            <v>103</v>
          </cell>
          <cell r="C50" t="str">
            <v>S.P.I.T.LANDHI</v>
          </cell>
          <cell r="D50">
            <v>75.176000000000002</v>
          </cell>
          <cell r="E50">
            <v>93.97</v>
          </cell>
          <cell r="F50">
            <v>71.381</v>
          </cell>
          <cell r="G50">
            <v>80.22399999999999</v>
          </cell>
          <cell r="H50">
            <v>83.00681666666668</v>
          </cell>
          <cell r="I50">
            <v>8.8429999999999893</v>
          </cell>
          <cell r="J50">
            <v>-2.7828166666666903</v>
          </cell>
        </row>
        <row r="51">
          <cell r="A51">
            <v>44</v>
          </cell>
          <cell r="B51">
            <v>1028</v>
          </cell>
          <cell r="C51" t="str">
            <v>S.R.E.MAJEED</v>
          </cell>
          <cell r="D51">
            <v>16.548000000000002</v>
          </cell>
          <cell r="E51">
            <v>26.548000000000002</v>
          </cell>
          <cell r="F51">
            <v>16.126000000000001</v>
          </cell>
          <cell r="G51">
            <v>16.099999999999998</v>
          </cell>
          <cell r="H51">
            <v>20.714666666666663</v>
          </cell>
          <cell r="I51">
            <v>-2.6000000000003354E-2</v>
          </cell>
          <cell r="J51">
            <v>-4.6146666666666647</v>
          </cell>
        </row>
        <row r="52">
          <cell r="A52">
            <v>45</v>
          </cell>
          <cell r="B52">
            <v>1067</v>
          </cell>
          <cell r="C52" t="str">
            <v>SAKHI HASSAN</v>
          </cell>
          <cell r="D52">
            <v>42.581000000000003</v>
          </cell>
          <cell r="E52">
            <v>57.581000000000003</v>
          </cell>
          <cell r="F52">
            <v>43.561999999999991</v>
          </cell>
          <cell r="G52">
            <v>41.936</v>
          </cell>
          <cell r="H52">
            <v>48.831062500000002</v>
          </cell>
          <cell r="I52">
            <v>-1.6259999999999906</v>
          </cell>
          <cell r="J52">
            <v>-6.8950625000000016</v>
          </cell>
        </row>
        <row r="53">
          <cell r="A53">
            <v>46</v>
          </cell>
          <cell r="B53">
            <v>144</v>
          </cell>
          <cell r="C53" t="str">
            <v>SHAHEED-E-MILLAT ROAD</v>
          </cell>
          <cell r="D53">
            <v>1850.3040000000001</v>
          </cell>
          <cell r="E53">
            <v>3145.5167999999999</v>
          </cell>
          <cell r="F53">
            <v>1748.0150000000001</v>
          </cell>
          <cell r="G53">
            <v>2855.2599999999998</v>
          </cell>
          <cell r="H53">
            <v>2389.9759208333339</v>
          </cell>
          <cell r="I53">
            <v>1107.2449999999997</v>
          </cell>
          <cell r="J53">
            <v>465.28407916666583</v>
          </cell>
        </row>
        <row r="54">
          <cell r="A54">
            <v>47</v>
          </cell>
          <cell r="B54">
            <v>1023</v>
          </cell>
          <cell r="C54" t="str">
            <v>SHAMSHI C.H.SOCIETY</v>
          </cell>
          <cell r="D54">
            <v>28.63</v>
          </cell>
          <cell r="E54">
            <v>43.629999999999995</v>
          </cell>
          <cell r="F54">
            <v>30.835999999999999</v>
          </cell>
          <cell r="G54">
            <v>29.322000000000003</v>
          </cell>
          <cell r="H54">
            <v>34.879995833333325</v>
          </cell>
          <cell r="I54">
            <v>-1.5139999999999958</v>
          </cell>
          <cell r="J54">
            <v>-5.5579958333333224</v>
          </cell>
        </row>
        <row r="55">
          <cell r="A55">
            <v>48</v>
          </cell>
          <cell r="B55">
            <v>1035</v>
          </cell>
          <cell r="C55" t="str">
            <v>SHARIFABAD</v>
          </cell>
          <cell r="D55">
            <v>28.606999999999999</v>
          </cell>
          <cell r="E55">
            <v>38.606999999999999</v>
          </cell>
          <cell r="F55">
            <v>28.536000000000001</v>
          </cell>
          <cell r="G55">
            <v>28.262</v>
          </cell>
          <cell r="H55">
            <v>32.773795833333324</v>
          </cell>
          <cell r="I55">
            <v>-0.27400000000000091</v>
          </cell>
          <cell r="J55">
            <v>-4.5117958333333235</v>
          </cell>
        </row>
        <row r="56">
          <cell r="A56">
            <v>49</v>
          </cell>
          <cell r="B56">
            <v>168</v>
          </cell>
          <cell r="C56" t="str">
            <v>TAIMURIA</v>
          </cell>
          <cell r="D56">
            <v>30.706</v>
          </cell>
          <cell r="E56">
            <v>42.698999999999998</v>
          </cell>
          <cell r="F56">
            <v>28.978999999999999</v>
          </cell>
          <cell r="G56">
            <v>28.955000000000002</v>
          </cell>
          <cell r="H56">
            <v>35.702929166666671</v>
          </cell>
          <cell r="I56">
            <v>-2.3999999999997357E-2</v>
          </cell>
          <cell r="J56">
            <v>-6.747929166666669</v>
          </cell>
        </row>
        <row r="57">
          <cell r="A57">
            <v>50</v>
          </cell>
          <cell r="B57">
            <v>1081</v>
          </cell>
          <cell r="C57" t="str">
            <v>URDU SC:COLLAGE</v>
          </cell>
          <cell r="D57">
            <v>0</v>
          </cell>
          <cell r="E57">
            <v>20</v>
          </cell>
          <cell r="F57">
            <v>0</v>
          </cell>
          <cell r="G57">
            <v>0</v>
          </cell>
          <cell r="H57">
            <v>4.4444444444444446</v>
          </cell>
          <cell r="I57">
            <v>0</v>
          </cell>
          <cell r="J57">
            <v>-4.4444444444444446</v>
          </cell>
        </row>
        <row r="58">
          <cell r="A58">
            <v>0</v>
          </cell>
          <cell r="B58">
            <v>0</v>
          </cell>
          <cell r="C58" t="str">
            <v>T O T A L</v>
          </cell>
          <cell r="D58">
            <v>25627.464999999993</v>
          </cell>
          <cell r="E58">
            <v>31842.391629999995</v>
          </cell>
          <cell r="F58">
            <v>27096.073</v>
          </cell>
          <cell r="G58">
            <v>27027.919999999998</v>
          </cell>
          <cell r="H58">
            <v>27006.496281944434</v>
          </cell>
          <cell r="I58">
            <v>-68.153000000000119</v>
          </cell>
          <cell r="J58">
            <v>21.423718055560791</v>
          </cell>
        </row>
      </sheetData>
      <sheetData sheetId="18">
        <row r="1">
          <cell r="A1" t="str">
            <v>NATIONAL BANK OF  PAKISTAN</v>
          </cell>
          <cell r="B1">
            <v>0</v>
          </cell>
          <cell r="C1">
            <v>0</v>
          </cell>
          <cell r="D1">
            <v>0</v>
          </cell>
          <cell r="E1">
            <v>0</v>
          </cell>
          <cell r="F1">
            <v>0</v>
          </cell>
          <cell r="G1">
            <v>0</v>
          </cell>
          <cell r="H1">
            <v>0</v>
          </cell>
          <cell r="I1">
            <v>0</v>
          </cell>
          <cell r="J1">
            <v>0</v>
          </cell>
        </row>
        <row r="2">
          <cell r="A2" t="str">
            <v>KARACHI WEST REGION</v>
          </cell>
          <cell r="B2">
            <v>0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</row>
        <row r="3">
          <cell r="I3" t="str">
            <v>AVERAGE DEPOSIT</v>
          </cell>
          <cell r="J3">
            <v>0</v>
          </cell>
        </row>
        <row r="4">
          <cell r="A4" t="str">
            <v>MONTHLY BRANCH WISE BUSINESS PERFORMANCE REPORT FOR THE MONTH OF JANUARY-2003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</row>
        <row r="6">
          <cell r="A6" t="str">
            <v>S.#</v>
          </cell>
          <cell r="B6" t="str">
            <v>BR.CODE</v>
          </cell>
          <cell r="C6" t="str">
            <v>Name of Branch</v>
          </cell>
          <cell r="D6" t="str">
            <v>Base as on 31.12.2002</v>
          </cell>
          <cell r="E6">
            <v>0</v>
          </cell>
          <cell r="F6" t="str">
            <v>Position of Corresponding Month Last Year</v>
          </cell>
          <cell r="G6" t="str">
            <v>Position of Current Month Under Report</v>
          </cell>
          <cell r="H6" t="str">
            <v>Target For the Current Month</v>
          </cell>
          <cell r="I6" t="str">
            <v>Variation From Last Year(Col:6-5)</v>
          </cell>
          <cell r="J6" t="str">
            <v>Variation From Target (Col:-6-7)</v>
          </cell>
        </row>
        <row r="7">
          <cell r="A7">
            <v>1</v>
          </cell>
          <cell r="B7">
            <v>2</v>
          </cell>
          <cell r="C7">
            <v>3</v>
          </cell>
          <cell r="D7">
            <v>4</v>
          </cell>
          <cell r="E7">
            <v>0</v>
          </cell>
          <cell r="F7">
            <v>5</v>
          </cell>
          <cell r="G7">
            <v>6</v>
          </cell>
          <cell r="H7">
            <v>7</v>
          </cell>
          <cell r="I7">
            <v>8</v>
          </cell>
          <cell r="J7">
            <v>9</v>
          </cell>
        </row>
        <row r="8">
          <cell r="A8">
            <v>1</v>
          </cell>
          <cell r="B8">
            <v>3</v>
          </cell>
          <cell r="C8" t="str">
            <v xml:space="preserve">AIRPORT </v>
          </cell>
          <cell r="D8">
            <v>1934.2218461538459</v>
          </cell>
          <cell r="E8">
            <v>3781.692</v>
          </cell>
          <cell r="F8">
            <v>1882.5018333333335</v>
          </cell>
          <cell r="G8">
            <v>2308.5173333333332</v>
          </cell>
          <cell r="H8">
            <v>3344.1920072078124</v>
          </cell>
          <cell r="I8">
            <v>426.01549999999975</v>
          </cell>
          <cell r="J8">
            <v>-1035.6746738744791</v>
          </cell>
        </row>
        <row r="9">
          <cell r="A9">
            <v>2</v>
          </cell>
          <cell r="B9">
            <v>90</v>
          </cell>
          <cell r="C9" t="str">
            <v>ALAMGIR ROAD</v>
          </cell>
          <cell r="D9">
            <v>409.23769230769233</v>
          </cell>
          <cell r="E9">
            <v>948.25</v>
          </cell>
          <cell r="F9">
            <v>401.17500000000001</v>
          </cell>
          <cell r="G9">
            <v>471.15466666666663</v>
          </cell>
          <cell r="H9">
            <v>656.58333333333326</v>
          </cell>
          <cell r="I9">
            <v>69.979666666666617</v>
          </cell>
          <cell r="J9">
            <v>-185.42866666666663</v>
          </cell>
        </row>
        <row r="10">
          <cell r="A10">
            <v>3</v>
          </cell>
          <cell r="B10">
            <v>1920</v>
          </cell>
          <cell r="C10" t="str">
            <v>AWAMI MARKAZ</v>
          </cell>
          <cell r="D10">
            <v>491.59961538461533</v>
          </cell>
          <cell r="E10">
            <v>670.6690000000001</v>
          </cell>
          <cell r="F10">
            <v>592.30366666666669</v>
          </cell>
          <cell r="G10">
            <v>451.04233333333337</v>
          </cell>
          <cell r="H10">
            <v>524.83652485052073</v>
          </cell>
          <cell r="I10">
            <v>-141.26133333333331</v>
          </cell>
          <cell r="J10">
            <v>-73.794191517187357</v>
          </cell>
        </row>
        <row r="11">
          <cell r="A11">
            <v>4</v>
          </cell>
          <cell r="B11">
            <v>104</v>
          </cell>
          <cell r="C11" t="str">
            <v>B.I.S.E.</v>
          </cell>
          <cell r="D11">
            <v>660.79215384615395</v>
          </cell>
          <cell r="E11">
            <v>849.38200000000006</v>
          </cell>
          <cell r="F11">
            <v>645.0533333333334</v>
          </cell>
          <cell r="G11">
            <v>694.75216666666665</v>
          </cell>
          <cell r="H11">
            <v>761.88199999999995</v>
          </cell>
          <cell r="I11">
            <v>49.698833333333255</v>
          </cell>
          <cell r="J11">
            <v>-67.129833333333295</v>
          </cell>
        </row>
        <row r="12">
          <cell r="A12">
            <v>5</v>
          </cell>
          <cell r="B12">
            <v>150</v>
          </cell>
          <cell r="C12" t="str">
            <v>BINNORI TOWN</v>
          </cell>
          <cell r="D12">
            <v>297.58607692307697</v>
          </cell>
          <cell r="E12">
            <v>418.74600000000009</v>
          </cell>
          <cell r="F12">
            <v>278.25683333333336</v>
          </cell>
          <cell r="G12">
            <v>329.06650000000002</v>
          </cell>
          <cell r="H12">
            <v>360.41266666666667</v>
          </cell>
          <cell r="I12">
            <v>50.809666666666658</v>
          </cell>
          <cell r="J12">
            <v>-31.346166666666647</v>
          </cell>
        </row>
        <row r="13">
          <cell r="A13">
            <v>6</v>
          </cell>
          <cell r="B13">
            <v>159</v>
          </cell>
          <cell r="C13" t="str">
            <v>C.O.D.</v>
          </cell>
          <cell r="D13">
            <v>280.34923076923076</v>
          </cell>
          <cell r="E13">
            <v>437.43799999999999</v>
          </cell>
          <cell r="F13">
            <v>289.55383333333333</v>
          </cell>
          <cell r="G13">
            <v>285.98133333333334</v>
          </cell>
          <cell r="H13">
            <v>349.93799999999999</v>
          </cell>
          <cell r="I13">
            <v>-3.5724999999999909</v>
          </cell>
          <cell r="J13">
            <v>-63.956666666666649</v>
          </cell>
        </row>
        <row r="14">
          <cell r="A14">
            <v>7</v>
          </cell>
          <cell r="B14">
            <v>287</v>
          </cell>
          <cell r="C14" t="str">
            <v>CIVIC  CENTRE(KDA)</v>
          </cell>
          <cell r="D14">
            <v>559.81815384615379</v>
          </cell>
          <cell r="E14">
            <v>861.06999999999994</v>
          </cell>
          <cell r="F14">
            <v>550.22833333333335</v>
          </cell>
          <cell r="G14">
            <v>527.57399999999996</v>
          </cell>
          <cell r="H14">
            <v>715.23592446458338</v>
          </cell>
          <cell r="I14">
            <v>-22.654333333333398</v>
          </cell>
          <cell r="J14">
            <v>-187.66192446458342</v>
          </cell>
        </row>
        <row r="15">
          <cell r="A15">
            <v>8</v>
          </cell>
          <cell r="B15">
            <v>108</v>
          </cell>
          <cell r="C15" t="str">
            <v>DISTT: COUNCIL</v>
          </cell>
          <cell r="D15">
            <v>667.11069230769237</v>
          </cell>
          <cell r="E15">
            <v>920.93200000000002</v>
          </cell>
          <cell r="F15">
            <v>642.28149999999994</v>
          </cell>
          <cell r="G15">
            <v>749.47900000000016</v>
          </cell>
          <cell r="H15">
            <v>775.09866666666687</v>
          </cell>
          <cell r="I15">
            <v>107.19750000000022</v>
          </cell>
          <cell r="J15">
            <v>-25.619666666666717</v>
          </cell>
        </row>
        <row r="16">
          <cell r="A16">
            <v>9</v>
          </cell>
          <cell r="B16">
            <v>114</v>
          </cell>
          <cell r="C16" t="str">
            <v>DRIGH COLONY</v>
          </cell>
          <cell r="D16">
            <v>328.71715384615379</v>
          </cell>
          <cell r="E16">
            <v>452.51600000000008</v>
          </cell>
          <cell r="F16">
            <v>317.17849999999999</v>
          </cell>
          <cell r="G16">
            <v>361.89249999999998</v>
          </cell>
          <cell r="H16">
            <v>394.18262500000003</v>
          </cell>
          <cell r="I16">
            <v>44.713999999999999</v>
          </cell>
          <cell r="J16">
            <v>-32.290125000000046</v>
          </cell>
        </row>
        <row r="17">
          <cell r="A17">
            <v>10</v>
          </cell>
          <cell r="B17">
            <v>274</v>
          </cell>
          <cell r="C17" t="str">
            <v>F.T.C.</v>
          </cell>
          <cell r="D17">
            <v>8333.1435384615379</v>
          </cell>
          <cell r="E17">
            <v>9627.9890000000014</v>
          </cell>
          <cell r="F17">
            <v>7891.2898333333333</v>
          </cell>
          <cell r="G17">
            <v>8665.6811666666672</v>
          </cell>
          <cell r="H17">
            <v>9044.6556784088552</v>
          </cell>
          <cell r="I17">
            <v>774.39133333333393</v>
          </cell>
          <cell r="J17">
            <v>-378.97451174218804</v>
          </cell>
        </row>
        <row r="18">
          <cell r="A18">
            <v>11</v>
          </cell>
          <cell r="B18">
            <v>282</v>
          </cell>
          <cell r="C18" t="str">
            <v xml:space="preserve">GULSHAN-E-IQBAL </v>
          </cell>
          <cell r="D18">
            <v>621.30323076923082</v>
          </cell>
          <cell r="E18">
            <v>890.0619999999999</v>
          </cell>
          <cell r="F18">
            <v>556.42883333333327</v>
          </cell>
          <cell r="G18">
            <v>743.91550000000007</v>
          </cell>
          <cell r="H18">
            <v>802.56200000000001</v>
          </cell>
          <cell r="I18">
            <v>187.48666666666679</v>
          </cell>
          <cell r="J18">
            <v>-58.646499999999946</v>
          </cell>
        </row>
        <row r="19">
          <cell r="A19">
            <v>12</v>
          </cell>
          <cell r="B19">
            <v>224</v>
          </cell>
          <cell r="C19" t="str">
            <v>HUB RIVER ROAD</v>
          </cell>
          <cell r="D19">
            <v>169.97146153846157</v>
          </cell>
          <cell r="E19">
            <v>222.44799999999998</v>
          </cell>
          <cell r="F19">
            <v>176.61766666666668</v>
          </cell>
          <cell r="G19">
            <v>176.441</v>
          </cell>
          <cell r="H19">
            <v>193.28133333333332</v>
          </cell>
          <cell r="I19">
            <v>-0.17666666666667652</v>
          </cell>
          <cell r="J19">
            <v>-16.840333333333319</v>
          </cell>
        </row>
        <row r="20">
          <cell r="A20">
            <v>13</v>
          </cell>
          <cell r="B20">
            <v>152</v>
          </cell>
          <cell r="C20" t="str">
            <v>K.A.N.U.P.P.</v>
          </cell>
          <cell r="D20">
            <v>375.43930769230769</v>
          </cell>
          <cell r="E20">
            <v>705.19500000000005</v>
          </cell>
          <cell r="F20">
            <v>259.24033333333335</v>
          </cell>
          <cell r="G20">
            <v>383.76399999999995</v>
          </cell>
          <cell r="H20">
            <v>617.69500000000005</v>
          </cell>
          <cell r="I20">
            <v>124.5236666666666</v>
          </cell>
          <cell r="J20">
            <v>-233.9310000000001</v>
          </cell>
        </row>
        <row r="21">
          <cell r="A21">
            <v>14</v>
          </cell>
          <cell r="B21">
            <v>71</v>
          </cell>
          <cell r="C21" t="str">
            <v>KARACHI UNIVERSITY</v>
          </cell>
          <cell r="D21">
            <v>894.06269230769237</v>
          </cell>
          <cell r="E21">
            <v>1167.8150000000001</v>
          </cell>
          <cell r="F21">
            <v>827.53100000000006</v>
          </cell>
          <cell r="G21">
            <v>1072.2768333333331</v>
          </cell>
          <cell r="H21">
            <v>992.81499999999994</v>
          </cell>
          <cell r="I21">
            <v>244.74583333333305</v>
          </cell>
          <cell r="J21">
            <v>79.461833333333175</v>
          </cell>
        </row>
        <row r="22">
          <cell r="A22">
            <v>15</v>
          </cell>
          <cell r="B22">
            <v>264</v>
          </cell>
          <cell r="C22" t="str">
            <v>KASHMIR ROAD</v>
          </cell>
          <cell r="D22">
            <v>224.94707692307696</v>
          </cell>
          <cell r="E22">
            <v>430.85400000000004</v>
          </cell>
          <cell r="F22">
            <v>211.20700000000002</v>
          </cell>
          <cell r="G22">
            <v>289.82549999999998</v>
          </cell>
          <cell r="H22">
            <v>343.35399999999998</v>
          </cell>
          <cell r="I22">
            <v>78.618499999999955</v>
          </cell>
          <cell r="J22">
            <v>-53.528500000000008</v>
          </cell>
        </row>
        <row r="23">
          <cell r="A23">
            <v>16</v>
          </cell>
          <cell r="B23">
            <v>128</v>
          </cell>
          <cell r="C23" t="str">
            <v>KORANGI CREEK</v>
          </cell>
          <cell r="D23">
            <v>161.67607692307695</v>
          </cell>
          <cell r="E23">
            <v>215.71699999999998</v>
          </cell>
          <cell r="F23">
            <v>163.90483333333333</v>
          </cell>
          <cell r="G23">
            <v>150.61666666666667</v>
          </cell>
          <cell r="H23">
            <v>186.55033333333333</v>
          </cell>
          <cell r="I23">
            <v>-13.288166666666655</v>
          </cell>
          <cell r="J23">
            <v>-35.933666666666653</v>
          </cell>
        </row>
        <row r="24">
          <cell r="A24">
            <v>17</v>
          </cell>
          <cell r="B24">
            <v>1925</v>
          </cell>
          <cell r="C24" t="str">
            <v>KORANGI FISH HAURBOUR</v>
          </cell>
          <cell r="D24">
            <v>52.513307692307691</v>
          </cell>
          <cell r="E24">
            <v>57.304499999999997</v>
          </cell>
          <cell r="F24">
            <v>55.208499999999994</v>
          </cell>
          <cell r="G24">
            <v>48.086333333333336</v>
          </cell>
          <cell r="H24">
            <v>54.265625</v>
          </cell>
          <cell r="I24">
            <v>-7.1221666666666579</v>
          </cell>
          <cell r="J24">
            <v>-6.1792916666666642</v>
          </cell>
        </row>
        <row r="25">
          <cell r="A25">
            <v>18</v>
          </cell>
          <cell r="B25">
            <v>255</v>
          </cell>
          <cell r="C25" t="str">
            <v>KORANGI INDUSTRIAL AREA</v>
          </cell>
          <cell r="D25">
            <v>149.63684615384616</v>
          </cell>
          <cell r="E25">
            <v>696.61699999999996</v>
          </cell>
          <cell r="F25">
            <v>141.44566666666665</v>
          </cell>
          <cell r="G25">
            <v>427.48633333333333</v>
          </cell>
          <cell r="H25">
            <v>404.95033333333333</v>
          </cell>
          <cell r="I25">
            <v>286.04066666666665</v>
          </cell>
          <cell r="J25">
            <v>22.536000000000001</v>
          </cell>
        </row>
        <row r="26">
          <cell r="A26">
            <v>19</v>
          </cell>
          <cell r="B26">
            <v>142</v>
          </cell>
          <cell r="C26" t="str">
            <v>KORNAGI T.SHIP</v>
          </cell>
          <cell r="D26">
            <v>277.95453846153845</v>
          </cell>
          <cell r="E26">
            <v>395.57</v>
          </cell>
          <cell r="F26">
            <v>271.73250000000002</v>
          </cell>
          <cell r="G26">
            <v>302.4735</v>
          </cell>
          <cell r="H26">
            <v>337.23666666666668</v>
          </cell>
          <cell r="I26">
            <v>30.740999999999985</v>
          </cell>
          <cell r="J26">
            <v>-34.763166666666677</v>
          </cell>
        </row>
        <row r="27">
          <cell r="A27">
            <v>20</v>
          </cell>
          <cell r="B27">
            <v>257</v>
          </cell>
          <cell r="C27" t="str">
            <v>LANDHI T.SHIP</v>
          </cell>
          <cell r="D27">
            <v>282.34392307692309</v>
          </cell>
          <cell r="E27">
            <v>351.12400000000002</v>
          </cell>
          <cell r="F27">
            <v>282.13333333333327</v>
          </cell>
          <cell r="G27">
            <v>299.26983333333334</v>
          </cell>
          <cell r="H27">
            <v>321.95733333333334</v>
          </cell>
          <cell r="I27">
            <v>17.136500000000069</v>
          </cell>
          <cell r="J27">
            <v>-22.6875</v>
          </cell>
        </row>
        <row r="28">
          <cell r="A28">
            <v>21</v>
          </cell>
          <cell r="B28">
            <v>1071</v>
          </cell>
          <cell r="C28" t="str">
            <v>LASBELLA CHOWRANGI</v>
          </cell>
          <cell r="D28">
            <v>176.63553846153843</v>
          </cell>
          <cell r="E28">
            <v>281.75600000000003</v>
          </cell>
          <cell r="F28">
            <v>178.69650000000001</v>
          </cell>
          <cell r="G28">
            <v>180.70833333333334</v>
          </cell>
          <cell r="H28">
            <v>223.42266666666663</v>
          </cell>
          <cell r="I28">
            <v>2.0118333333333283</v>
          </cell>
          <cell r="J28">
            <v>-42.714333333333286</v>
          </cell>
        </row>
        <row r="29">
          <cell r="A29">
            <v>22</v>
          </cell>
          <cell r="B29">
            <v>113</v>
          </cell>
          <cell r="C29" t="str">
            <v>M.A.H.SOCIETY</v>
          </cell>
          <cell r="D29">
            <v>187.0968461538462</v>
          </cell>
          <cell r="E29">
            <v>346.09000000000003</v>
          </cell>
          <cell r="F29">
            <v>188.12733333333335</v>
          </cell>
          <cell r="G29">
            <v>199.53116666666665</v>
          </cell>
          <cell r="H29">
            <v>258.58999999999997</v>
          </cell>
          <cell r="I29">
            <v>11.403833333333296</v>
          </cell>
          <cell r="J29">
            <v>-59.058833333333325</v>
          </cell>
        </row>
        <row r="30">
          <cell r="A30">
            <v>23</v>
          </cell>
          <cell r="B30">
            <v>27</v>
          </cell>
          <cell r="C30" t="str">
            <v>M.A.JINNAH ROAD</v>
          </cell>
          <cell r="D30">
            <v>1339.9120769230769</v>
          </cell>
          <cell r="E30">
            <v>2020.9929999999999</v>
          </cell>
          <cell r="F30">
            <v>998.11350000000004</v>
          </cell>
          <cell r="G30">
            <v>1751.5529999999999</v>
          </cell>
          <cell r="H30">
            <v>1816.8262906963544</v>
          </cell>
          <cell r="I30">
            <v>753.43949999999984</v>
          </cell>
          <cell r="J30">
            <v>-65.273290696354479</v>
          </cell>
        </row>
        <row r="31">
          <cell r="A31">
            <v>24</v>
          </cell>
          <cell r="B31">
            <v>28</v>
          </cell>
          <cell r="C31" t="str">
            <v>MALIR CANTT:</v>
          </cell>
          <cell r="D31">
            <v>397.24292307692303</v>
          </cell>
          <cell r="E31">
            <v>752.95699999999999</v>
          </cell>
          <cell r="F31">
            <v>372.21849999999995</v>
          </cell>
          <cell r="G31">
            <v>413.53666666666669</v>
          </cell>
          <cell r="H31">
            <v>607.12366666666662</v>
          </cell>
          <cell r="I31">
            <v>41.318166666666741</v>
          </cell>
          <cell r="J31">
            <v>-193.58699999999993</v>
          </cell>
        </row>
        <row r="32">
          <cell r="A32">
            <v>25</v>
          </cell>
          <cell r="B32">
            <v>89</v>
          </cell>
          <cell r="C32" t="str">
            <v>MALIR CITY</v>
          </cell>
          <cell r="D32">
            <v>303.35223076923074</v>
          </cell>
          <cell r="E32">
            <v>440.07500000000005</v>
          </cell>
          <cell r="F32">
            <v>285.68099999999998</v>
          </cell>
          <cell r="G32">
            <v>336.50166666666667</v>
          </cell>
          <cell r="H32">
            <v>381.74166666666662</v>
          </cell>
          <cell r="I32">
            <v>50.820666666666682</v>
          </cell>
          <cell r="J32">
            <v>-45.239999999999952</v>
          </cell>
        </row>
        <row r="33">
          <cell r="A33">
            <v>26</v>
          </cell>
          <cell r="B33">
            <v>1070</v>
          </cell>
          <cell r="C33" t="str">
            <v>MODEL COLONY</v>
          </cell>
          <cell r="D33">
            <v>391.52546153846157</v>
          </cell>
          <cell r="E33">
            <v>550.36500000000001</v>
          </cell>
          <cell r="F33">
            <v>380.17533333333336</v>
          </cell>
          <cell r="G33">
            <v>445.54716666666667</v>
          </cell>
          <cell r="H33">
            <v>492.03166666666669</v>
          </cell>
          <cell r="I33">
            <v>65.371833333333313</v>
          </cell>
          <cell r="J33">
            <v>-46.484500000000025</v>
          </cell>
        </row>
        <row r="34">
          <cell r="A34">
            <v>27</v>
          </cell>
          <cell r="B34">
            <v>42</v>
          </cell>
          <cell r="C34" t="str">
            <v xml:space="preserve">NAZIMABAD </v>
          </cell>
          <cell r="D34">
            <v>759.72707692307699</v>
          </cell>
          <cell r="E34">
            <v>1147.2</v>
          </cell>
          <cell r="F34">
            <v>770.53183333333334</v>
          </cell>
          <cell r="G34">
            <v>808.49216666666655</v>
          </cell>
          <cell r="H34">
            <v>943.03332387343767</v>
          </cell>
          <cell r="I34">
            <v>37.96033333333321</v>
          </cell>
          <cell r="J34">
            <v>-134.54115720677112</v>
          </cell>
        </row>
        <row r="35">
          <cell r="A35">
            <v>28</v>
          </cell>
          <cell r="B35">
            <v>1063</v>
          </cell>
          <cell r="C35" t="str">
            <v>NED UNIVERSITY</v>
          </cell>
          <cell r="D35">
            <v>581.37915384615383</v>
          </cell>
          <cell r="E35">
            <v>996.30400000000009</v>
          </cell>
          <cell r="F35">
            <v>468.74666666666661</v>
          </cell>
          <cell r="G35">
            <v>708.4085</v>
          </cell>
          <cell r="H35">
            <v>850.47066666666672</v>
          </cell>
          <cell r="I35">
            <v>239.66183333333339</v>
          </cell>
          <cell r="J35">
            <v>-142.06216666666671</v>
          </cell>
        </row>
        <row r="36">
          <cell r="A36">
            <v>29</v>
          </cell>
          <cell r="B36">
            <v>270</v>
          </cell>
          <cell r="C36" t="str">
            <v>NEW F &amp; V MAKT:</v>
          </cell>
          <cell r="D36">
            <v>143.67146153846153</v>
          </cell>
          <cell r="E36">
            <v>264.85000000000002</v>
          </cell>
          <cell r="F36">
            <v>128.12049999999996</v>
          </cell>
          <cell r="G36">
            <v>127.5646666666667</v>
          </cell>
          <cell r="H36">
            <v>206.51677083333334</v>
          </cell>
          <cell r="I36">
            <v>-0.55583333333326834</v>
          </cell>
          <cell r="J36">
            <v>-78.952104166666643</v>
          </cell>
        </row>
        <row r="37">
          <cell r="A37">
            <v>30</v>
          </cell>
          <cell r="B37">
            <v>1086</v>
          </cell>
          <cell r="C37" t="str">
            <v>NORTH KARACHI TOWNSHIP</v>
          </cell>
          <cell r="D37">
            <v>588.35723076923068</v>
          </cell>
          <cell r="E37">
            <v>877.07400000000007</v>
          </cell>
          <cell r="F37">
            <v>580.27783333333332</v>
          </cell>
          <cell r="G37">
            <v>665.99799999999993</v>
          </cell>
          <cell r="H37">
            <v>731.2406666666667</v>
          </cell>
          <cell r="I37">
            <v>85.720166666666614</v>
          </cell>
          <cell r="J37">
            <v>-65.242666666666764</v>
          </cell>
        </row>
        <row r="38">
          <cell r="A38">
            <v>31</v>
          </cell>
          <cell r="B38">
            <v>1055</v>
          </cell>
          <cell r="C38" t="str">
            <v>ORANGI TOWNSHIP</v>
          </cell>
          <cell r="D38">
            <v>318.27053846153854</v>
          </cell>
          <cell r="E38">
            <v>465.96000000000004</v>
          </cell>
          <cell r="F38">
            <v>306.73099999999999</v>
          </cell>
          <cell r="G38">
            <v>378.041</v>
          </cell>
          <cell r="H38">
            <v>407.62666666666667</v>
          </cell>
          <cell r="I38">
            <v>71.31</v>
          </cell>
          <cell r="J38">
            <v>-29.585666666666668</v>
          </cell>
        </row>
        <row r="39">
          <cell r="A39">
            <v>32</v>
          </cell>
          <cell r="B39">
            <v>32</v>
          </cell>
          <cell r="C39" t="str">
            <v>P.A.F.BASE MASROOR</v>
          </cell>
          <cell r="D39">
            <v>135.35438461538462</v>
          </cell>
          <cell r="E39">
            <v>208.85000000000002</v>
          </cell>
          <cell r="F39">
            <v>131.76083333333335</v>
          </cell>
          <cell r="G39">
            <v>147.84000000000003</v>
          </cell>
          <cell r="H39">
            <v>179.68333333333337</v>
          </cell>
          <cell r="I39">
            <v>16.07916666666668</v>
          </cell>
          <cell r="J39">
            <v>-31.843333333333334</v>
          </cell>
        </row>
        <row r="40">
          <cell r="A40">
            <v>33</v>
          </cell>
          <cell r="B40">
            <v>238</v>
          </cell>
          <cell r="C40" t="str">
            <v>P.A.S.M.I.C.</v>
          </cell>
          <cell r="D40">
            <v>382.27630769230774</v>
          </cell>
          <cell r="E40">
            <v>886.20499999999993</v>
          </cell>
          <cell r="F40">
            <v>368.32766666666663</v>
          </cell>
          <cell r="G40">
            <v>415.89266666666668</v>
          </cell>
          <cell r="H40">
            <v>682.0382372729166</v>
          </cell>
          <cell r="I40">
            <v>47.565000000000055</v>
          </cell>
          <cell r="J40">
            <v>-266.14557060624992</v>
          </cell>
        </row>
        <row r="41">
          <cell r="A41">
            <v>34</v>
          </cell>
          <cell r="B41">
            <v>48</v>
          </cell>
          <cell r="C41" t="str">
            <v>P.E.C.H.S.</v>
          </cell>
          <cell r="D41">
            <v>300.37384615384616</v>
          </cell>
          <cell r="E41">
            <v>454.87300000000005</v>
          </cell>
          <cell r="F41">
            <v>286.69416666666666</v>
          </cell>
          <cell r="G41">
            <v>393.80366666666669</v>
          </cell>
          <cell r="H41">
            <v>396.53966666666662</v>
          </cell>
          <cell r="I41">
            <v>107.10950000000003</v>
          </cell>
          <cell r="J41">
            <v>-2.7359999999999332</v>
          </cell>
        </row>
        <row r="42">
          <cell r="A42">
            <v>35</v>
          </cell>
          <cell r="B42">
            <v>49</v>
          </cell>
          <cell r="C42" t="str">
            <v>P.I.B. COLONY</v>
          </cell>
          <cell r="D42">
            <v>268.26600000000002</v>
          </cell>
          <cell r="E42">
            <v>301.05129999999997</v>
          </cell>
          <cell r="F42">
            <v>266.34649999999999</v>
          </cell>
          <cell r="G42">
            <v>301.8966666666667</v>
          </cell>
          <cell r="H42">
            <v>285.08654166666668</v>
          </cell>
          <cell r="I42">
            <v>35.550166666666712</v>
          </cell>
          <cell r="J42">
            <v>16.810125000000028</v>
          </cell>
        </row>
        <row r="43">
          <cell r="A43">
            <v>36</v>
          </cell>
          <cell r="B43">
            <v>180</v>
          </cell>
          <cell r="C43" t="str">
            <v>P.N.A.D.MAURIPUR</v>
          </cell>
          <cell r="D43">
            <v>1482.8654615384617</v>
          </cell>
          <cell r="E43">
            <v>2297.1596999999997</v>
          </cell>
          <cell r="F43">
            <v>1264.4925000000001</v>
          </cell>
          <cell r="G43">
            <v>2129.5119999999993</v>
          </cell>
          <cell r="H43">
            <v>2175.3405416666665</v>
          </cell>
          <cell r="I43">
            <v>865.0194999999992</v>
          </cell>
          <cell r="J43">
            <v>-45.828541666667206</v>
          </cell>
        </row>
        <row r="44">
          <cell r="A44">
            <v>37</v>
          </cell>
          <cell r="B44">
            <v>239</v>
          </cell>
          <cell r="C44" t="str">
            <v>PAK:MARINE ACADEMY</v>
          </cell>
          <cell r="D44">
            <v>158.04253846153844</v>
          </cell>
          <cell r="E44">
            <v>191.16900000000001</v>
          </cell>
          <cell r="F44">
            <v>158.83316666666664</v>
          </cell>
          <cell r="G44">
            <v>175.76933333333332</v>
          </cell>
          <cell r="H44">
            <v>176.5856666666667</v>
          </cell>
          <cell r="I44">
            <v>16.936166666666679</v>
          </cell>
          <cell r="J44">
            <v>-0.81633333333337532</v>
          </cell>
        </row>
        <row r="45">
          <cell r="A45">
            <v>38</v>
          </cell>
          <cell r="B45">
            <v>80</v>
          </cell>
          <cell r="C45" t="str">
            <v>PAPOSH NAGAR</v>
          </cell>
          <cell r="D45">
            <v>301.84507692307687</v>
          </cell>
          <cell r="E45">
            <v>358.36799999999994</v>
          </cell>
          <cell r="F45">
            <v>303.29883333333333</v>
          </cell>
          <cell r="G45">
            <v>319.03133333333329</v>
          </cell>
          <cell r="H45">
            <v>329.20133333333325</v>
          </cell>
          <cell r="I45">
            <v>15.732499999999959</v>
          </cell>
          <cell r="J45">
            <v>-10.169999999999959</v>
          </cell>
        </row>
        <row r="46">
          <cell r="A46">
            <v>39</v>
          </cell>
          <cell r="B46">
            <v>279</v>
          </cell>
          <cell r="C46" t="str">
            <v>PORTR QASIM</v>
          </cell>
          <cell r="D46">
            <v>7065.4476153846153</v>
          </cell>
          <cell r="E46">
            <v>10895.2426</v>
          </cell>
          <cell r="F46">
            <v>7611.9609999999993</v>
          </cell>
          <cell r="G46">
            <v>9362.4025000000001</v>
          </cell>
          <cell r="H46">
            <v>10317.464541666668</v>
          </cell>
          <cell r="I46">
            <v>1750.4415000000008</v>
          </cell>
          <cell r="J46">
            <v>-955.06204166666794</v>
          </cell>
        </row>
        <row r="47">
          <cell r="A47">
            <v>40</v>
          </cell>
          <cell r="B47">
            <v>256</v>
          </cell>
          <cell r="C47" t="str">
            <v xml:space="preserve">RAHIMABAD </v>
          </cell>
          <cell r="D47">
            <v>408.82984615384612</v>
          </cell>
          <cell r="E47">
            <v>542.16399999999999</v>
          </cell>
          <cell r="F47">
            <v>402.52966666666674</v>
          </cell>
          <cell r="G47">
            <v>464.50766666666669</v>
          </cell>
          <cell r="H47">
            <v>483.82987499999996</v>
          </cell>
          <cell r="I47">
            <v>61.977999999999952</v>
          </cell>
          <cell r="J47">
            <v>-19.322208333333265</v>
          </cell>
        </row>
        <row r="48">
          <cell r="A48">
            <v>41</v>
          </cell>
          <cell r="B48">
            <v>64</v>
          </cell>
          <cell r="C48" t="str">
            <v>S.I.T.E.</v>
          </cell>
          <cell r="D48">
            <v>677.20376923076935</v>
          </cell>
          <cell r="E48">
            <v>1142.6469999999999</v>
          </cell>
          <cell r="F48">
            <v>637.35250000000008</v>
          </cell>
          <cell r="G48">
            <v>746.14099999999996</v>
          </cell>
          <cell r="H48">
            <v>938.48027359739604</v>
          </cell>
          <cell r="I48">
            <v>108.78849999999989</v>
          </cell>
          <cell r="J48">
            <v>-192.33927359739607</v>
          </cell>
        </row>
        <row r="49">
          <cell r="A49">
            <v>42</v>
          </cell>
          <cell r="B49">
            <v>266</v>
          </cell>
          <cell r="C49" t="str">
            <v>S.M.C.H.S.</v>
          </cell>
          <cell r="D49">
            <v>314.9886923076923</v>
          </cell>
          <cell r="E49">
            <v>485.59000000000003</v>
          </cell>
          <cell r="F49">
            <v>307.5841666666667</v>
          </cell>
          <cell r="G49">
            <v>366.47700000000003</v>
          </cell>
          <cell r="H49">
            <v>398.09000000000003</v>
          </cell>
          <cell r="I49">
            <v>58.892833333333328</v>
          </cell>
          <cell r="J49">
            <v>-31.613</v>
          </cell>
        </row>
        <row r="50">
          <cell r="A50">
            <v>43</v>
          </cell>
          <cell r="B50">
            <v>144</v>
          </cell>
          <cell r="C50" t="str">
            <v>S.M.ROAD</v>
          </cell>
          <cell r="D50">
            <v>228.67353846153844</v>
          </cell>
          <cell r="E50">
            <v>270.03499999999997</v>
          </cell>
          <cell r="F50">
            <v>229.7415</v>
          </cell>
          <cell r="G50">
            <v>236.57183333333333</v>
          </cell>
          <cell r="H50">
            <v>240.86833333333337</v>
          </cell>
          <cell r="I50">
            <v>6.8303333333333285</v>
          </cell>
          <cell r="J50">
            <v>-4.2965000000000373</v>
          </cell>
        </row>
        <row r="51">
          <cell r="A51">
            <v>44</v>
          </cell>
          <cell r="B51">
            <v>103</v>
          </cell>
          <cell r="C51" t="str">
            <v>S.P.I.T.LANDHI</v>
          </cell>
          <cell r="D51">
            <v>403.82623076923085</v>
          </cell>
          <cell r="E51">
            <v>581.41600000000005</v>
          </cell>
          <cell r="F51">
            <v>387.82600000000002</v>
          </cell>
          <cell r="G51">
            <v>699.36083333333329</v>
          </cell>
          <cell r="H51">
            <v>523.08345833333328</v>
          </cell>
          <cell r="I51">
            <v>311.53483333333327</v>
          </cell>
          <cell r="J51">
            <v>176.27737500000001</v>
          </cell>
        </row>
        <row r="52">
          <cell r="A52">
            <v>45</v>
          </cell>
          <cell r="B52">
            <v>1028</v>
          </cell>
          <cell r="C52" t="str">
            <v>S.R.E.MAJEED</v>
          </cell>
          <cell r="D52">
            <v>856.61092307692275</v>
          </cell>
          <cell r="E52">
            <v>1141.452</v>
          </cell>
          <cell r="F52">
            <v>855.95666666666648</v>
          </cell>
          <cell r="G52">
            <v>951.25900000000001</v>
          </cell>
          <cell r="H52">
            <v>1024.7853333333333</v>
          </cell>
          <cell r="I52">
            <v>95.302333333333536</v>
          </cell>
          <cell r="J52">
            <v>-73.526333333333241</v>
          </cell>
        </row>
        <row r="53">
          <cell r="A53">
            <v>46</v>
          </cell>
          <cell r="B53">
            <v>1067</v>
          </cell>
          <cell r="C53" t="str">
            <v>SAKHI HASSAN</v>
          </cell>
          <cell r="D53">
            <v>1090.5353846153846</v>
          </cell>
          <cell r="E53">
            <v>1180.444</v>
          </cell>
          <cell r="F53">
            <v>1090.1556666666668</v>
          </cell>
          <cell r="G53">
            <v>959.62099999999998</v>
          </cell>
          <cell r="H53">
            <v>976.27726679375019</v>
          </cell>
          <cell r="I53">
            <v>-130.53466666666679</v>
          </cell>
          <cell r="J53">
            <v>-16.656266793750206</v>
          </cell>
        </row>
        <row r="54">
          <cell r="A54">
            <v>47</v>
          </cell>
          <cell r="B54">
            <v>1023</v>
          </cell>
          <cell r="C54" t="str">
            <v>SHAMSHI C.H.SOCIETY</v>
          </cell>
          <cell r="D54">
            <v>288.58984615384617</v>
          </cell>
          <cell r="E54">
            <v>386.59100000000001</v>
          </cell>
          <cell r="F54">
            <v>302.45183333333335</v>
          </cell>
          <cell r="G54">
            <v>297.13499999999999</v>
          </cell>
          <cell r="H54">
            <v>328.25766666666669</v>
          </cell>
          <cell r="I54">
            <v>-5.3168333333333635</v>
          </cell>
          <cell r="J54">
            <v>-31.122666666666703</v>
          </cell>
        </row>
        <row r="55">
          <cell r="A55">
            <v>48</v>
          </cell>
          <cell r="B55">
            <v>1035</v>
          </cell>
          <cell r="C55" t="str">
            <v>SHARIFABAD</v>
          </cell>
          <cell r="D55">
            <v>365.77746153846147</v>
          </cell>
          <cell r="E55">
            <v>477.03800000000001</v>
          </cell>
          <cell r="F55">
            <v>364.14683333333329</v>
          </cell>
          <cell r="G55">
            <v>389.13716666666664</v>
          </cell>
          <cell r="H55">
            <v>418.70466666666658</v>
          </cell>
          <cell r="I55">
            <v>24.990333333333353</v>
          </cell>
          <cell r="J55">
            <v>-29.567499999999939</v>
          </cell>
        </row>
        <row r="56">
          <cell r="A56">
            <v>49</v>
          </cell>
          <cell r="B56">
            <v>168</v>
          </cell>
          <cell r="C56" t="str">
            <v>TAIMURIA</v>
          </cell>
          <cell r="D56">
            <v>637.93230769230763</v>
          </cell>
          <cell r="E56">
            <v>602.67499999999995</v>
          </cell>
          <cell r="F56">
            <v>567.01149999999996</v>
          </cell>
          <cell r="G56">
            <v>525.39033333333339</v>
          </cell>
          <cell r="H56">
            <v>544.34166666666658</v>
          </cell>
          <cell r="I56">
            <v>-41.621166666666568</v>
          </cell>
          <cell r="J56">
            <v>-18.951333333333196</v>
          </cell>
        </row>
        <row r="57">
          <cell r="A57">
            <v>50</v>
          </cell>
          <cell r="B57">
            <v>1081</v>
          </cell>
          <cell r="C57" t="str">
            <v>URDU SC:COLLAGE</v>
          </cell>
          <cell r="D57">
            <v>0</v>
          </cell>
          <cell r="E57">
            <v>175</v>
          </cell>
          <cell r="F57">
            <v>0</v>
          </cell>
          <cell r="G57">
            <v>0.94899999999999995</v>
          </cell>
          <cell r="H57">
            <v>77.5</v>
          </cell>
          <cell r="I57">
            <v>0.94899999999999995</v>
          </cell>
          <cell r="J57">
            <v>-76.551000000000002</v>
          </cell>
        </row>
        <row r="58">
          <cell r="A58">
            <v>0</v>
          </cell>
          <cell r="B58">
            <v>0</v>
          </cell>
          <cell r="C58" t="str">
            <v>T O T A L</v>
          </cell>
          <cell r="D58">
            <v>37727.034384615377</v>
          </cell>
          <cell r="E58">
            <v>54822.985099999984</v>
          </cell>
          <cell r="F58">
            <v>36629.163333333338</v>
          </cell>
          <cell r="G58">
            <v>43637.876833333328</v>
          </cell>
          <cell r="H58">
            <v>48596.467506332294</v>
          </cell>
          <cell r="I58">
            <v>7008.7134999999989</v>
          </cell>
          <cell r="J58">
            <v>-4958.5906729989629</v>
          </cell>
        </row>
      </sheetData>
      <sheetData sheetId="19">
        <row r="1">
          <cell r="A1" t="str">
            <v>NATIONAL BANK OF  PAKISTAN</v>
          </cell>
          <cell r="B1">
            <v>0</v>
          </cell>
          <cell r="C1">
            <v>0</v>
          </cell>
          <cell r="D1">
            <v>0</v>
          </cell>
          <cell r="E1">
            <v>0</v>
          </cell>
          <cell r="F1">
            <v>0</v>
          </cell>
          <cell r="G1">
            <v>0</v>
          </cell>
          <cell r="H1">
            <v>0</v>
          </cell>
          <cell r="I1">
            <v>0</v>
          </cell>
          <cell r="J1">
            <v>0</v>
          </cell>
        </row>
        <row r="2">
          <cell r="A2" t="str">
            <v>KARACHI WEST REGION</v>
          </cell>
          <cell r="B2">
            <v>0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</row>
        <row r="3">
          <cell r="I3" t="str">
            <v>ABSOLUTE DEPOSIT</v>
          </cell>
          <cell r="J3">
            <v>0</v>
          </cell>
        </row>
        <row r="4">
          <cell r="A4" t="str">
            <v>MONTHLY BRANCH WISE BUSINESS PERFORMANCE REPORT FOR THE MONTH OF JANUARY-2003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</row>
        <row r="5">
          <cell r="A5">
            <v>0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</row>
        <row r="6">
          <cell r="A6" t="str">
            <v>S.#</v>
          </cell>
          <cell r="B6" t="str">
            <v>BR.CODE</v>
          </cell>
          <cell r="C6" t="str">
            <v>Name of Branch</v>
          </cell>
          <cell r="D6" t="str">
            <v>Base as on 31.12.2002</v>
          </cell>
          <cell r="E6">
            <v>0</v>
          </cell>
          <cell r="F6" t="str">
            <v>Position of Corresponding Month Last Year</v>
          </cell>
          <cell r="G6" t="str">
            <v>Position of Current Month Under Report</v>
          </cell>
          <cell r="H6" t="str">
            <v>Target For the Current Month</v>
          </cell>
          <cell r="I6" t="str">
            <v>Variation From Last Year(Col:6-5)</v>
          </cell>
          <cell r="J6" t="str">
            <v>Variation From Target (Col:-6-7)</v>
          </cell>
        </row>
        <row r="7">
          <cell r="A7">
            <v>1</v>
          </cell>
          <cell r="B7">
            <v>2</v>
          </cell>
          <cell r="C7">
            <v>3</v>
          </cell>
          <cell r="D7">
            <v>4</v>
          </cell>
          <cell r="E7">
            <v>0</v>
          </cell>
          <cell r="F7">
            <v>5</v>
          </cell>
          <cell r="G7">
            <v>6</v>
          </cell>
          <cell r="H7">
            <v>7</v>
          </cell>
          <cell r="I7">
            <v>8</v>
          </cell>
          <cell r="J7">
            <v>9</v>
          </cell>
        </row>
        <row r="8">
          <cell r="A8">
            <v>1</v>
          </cell>
          <cell r="B8">
            <v>3</v>
          </cell>
          <cell r="C8" t="str">
            <v xml:space="preserve">AIRPORT </v>
          </cell>
          <cell r="D8">
            <v>3031.692</v>
          </cell>
          <cell r="E8">
            <v>4531.692</v>
          </cell>
          <cell r="F8">
            <v>2888.857</v>
          </cell>
          <cell r="G8">
            <v>1544.22</v>
          </cell>
          <cell r="H8">
            <v>3656.6920144156238</v>
          </cell>
          <cell r="I8">
            <v>-1344.6369999999999</v>
          </cell>
          <cell r="J8">
            <v>-2112.4720144156236</v>
          </cell>
        </row>
        <row r="9">
          <cell r="A9">
            <v>2</v>
          </cell>
          <cell r="B9">
            <v>90</v>
          </cell>
          <cell r="C9" t="str">
            <v>ALAMGIR ROAD</v>
          </cell>
          <cell r="D9">
            <v>448.25</v>
          </cell>
          <cell r="E9">
            <v>1448.25</v>
          </cell>
          <cell r="F9">
            <v>388.39</v>
          </cell>
          <cell r="G9">
            <v>496.02300000000002</v>
          </cell>
          <cell r="H9">
            <v>864.91666666666652</v>
          </cell>
          <cell r="I9">
            <v>107.63300000000004</v>
          </cell>
          <cell r="J9">
            <v>-368.89366666666649</v>
          </cell>
        </row>
        <row r="10">
          <cell r="A10">
            <v>3</v>
          </cell>
          <cell r="B10">
            <v>1920</v>
          </cell>
          <cell r="C10" t="str">
            <v>AWAMI MARKAZ</v>
          </cell>
          <cell r="D10">
            <v>420.66900000000004</v>
          </cell>
          <cell r="E10">
            <v>920.6690000000001</v>
          </cell>
          <cell r="F10">
            <v>459.27600000000001</v>
          </cell>
          <cell r="G10">
            <v>507.22600000000006</v>
          </cell>
          <cell r="H10">
            <v>629.00304970104162</v>
          </cell>
          <cell r="I10">
            <v>47.950000000000045</v>
          </cell>
          <cell r="J10">
            <v>-121.77704970104156</v>
          </cell>
        </row>
        <row r="11">
          <cell r="A11">
            <v>4</v>
          </cell>
          <cell r="B11">
            <v>104</v>
          </cell>
          <cell r="C11" t="str">
            <v>B.I.S.E.</v>
          </cell>
          <cell r="D11">
            <v>699.38200000000006</v>
          </cell>
          <cell r="E11">
            <v>999.38200000000006</v>
          </cell>
          <cell r="F11">
            <v>657.03600000000006</v>
          </cell>
          <cell r="G11">
            <v>678.61199999999997</v>
          </cell>
          <cell r="H11">
            <v>824.38199999999995</v>
          </cell>
          <cell r="I11">
            <v>21.575999999999908</v>
          </cell>
          <cell r="J11">
            <v>-145.76999999999998</v>
          </cell>
        </row>
        <row r="12">
          <cell r="A12">
            <v>5</v>
          </cell>
          <cell r="B12">
            <v>150</v>
          </cell>
          <cell r="C12" t="str">
            <v>BINNORI TOWN</v>
          </cell>
          <cell r="D12">
            <v>318.74600000000004</v>
          </cell>
          <cell r="E12">
            <v>518.74600000000009</v>
          </cell>
          <cell r="F12">
            <v>276.93899999999996</v>
          </cell>
          <cell r="G12">
            <v>352.31900000000002</v>
          </cell>
          <cell r="H12">
            <v>402.07933333333335</v>
          </cell>
          <cell r="I12">
            <v>75.380000000000052</v>
          </cell>
          <cell r="J12">
            <v>-49.760333333333335</v>
          </cell>
        </row>
        <row r="13">
          <cell r="A13">
            <v>6</v>
          </cell>
          <cell r="B13">
            <v>159</v>
          </cell>
          <cell r="C13" t="str">
            <v>C.O.D.</v>
          </cell>
          <cell r="D13">
            <v>287.43799999999999</v>
          </cell>
          <cell r="E13">
            <v>587.43799999999999</v>
          </cell>
          <cell r="F13">
            <v>287.92500000000001</v>
          </cell>
          <cell r="G13">
            <v>286.72999999999996</v>
          </cell>
          <cell r="H13">
            <v>412.43799999999999</v>
          </cell>
          <cell r="I13">
            <v>-1.19500000000005</v>
          </cell>
          <cell r="J13">
            <v>-125.70800000000003</v>
          </cell>
        </row>
        <row r="14">
          <cell r="A14">
            <v>7</v>
          </cell>
          <cell r="B14">
            <v>287</v>
          </cell>
          <cell r="C14" t="str">
            <v>CIVIC  CENTRE(KDA)</v>
          </cell>
          <cell r="D14">
            <v>611.06999999999994</v>
          </cell>
          <cell r="E14">
            <v>1111.07</v>
          </cell>
          <cell r="F14">
            <v>613.32500000000005</v>
          </cell>
          <cell r="G14">
            <v>521.03800000000001</v>
          </cell>
          <cell r="H14">
            <v>819.40284892916668</v>
          </cell>
          <cell r="I14">
            <v>-92.287000000000035</v>
          </cell>
          <cell r="J14">
            <v>-298.36484892916667</v>
          </cell>
        </row>
        <row r="15">
          <cell r="A15">
            <v>8</v>
          </cell>
          <cell r="B15">
            <v>108</v>
          </cell>
          <cell r="C15" t="str">
            <v>DISTT: COUNCIL</v>
          </cell>
          <cell r="D15">
            <v>670.93200000000002</v>
          </cell>
          <cell r="E15">
            <v>1170.932</v>
          </cell>
          <cell r="F15">
            <v>657.18899999999996</v>
          </cell>
          <cell r="G15">
            <v>781.94500000000005</v>
          </cell>
          <cell r="H15">
            <v>879.26533333333339</v>
          </cell>
          <cell r="I15">
            <v>124.75600000000009</v>
          </cell>
          <cell r="J15">
            <v>-97.320333333333338</v>
          </cell>
        </row>
        <row r="16">
          <cell r="A16">
            <v>9</v>
          </cell>
          <cell r="B16">
            <v>114</v>
          </cell>
          <cell r="C16" t="str">
            <v>DRIGH COLONY</v>
          </cell>
          <cell r="D16">
            <v>352.51600000000002</v>
          </cell>
          <cell r="E16">
            <v>552.51600000000008</v>
          </cell>
          <cell r="F16">
            <v>325.82</v>
          </cell>
          <cell r="G16">
            <v>369.66499999999996</v>
          </cell>
          <cell r="H16">
            <v>435.8492500000001</v>
          </cell>
          <cell r="I16">
            <v>43.84499999999997</v>
          </cell>
          <cell r="J16">
            <v>-66.184250000000134</v>
          </cell>
        </row>
        <row r="17">
          <cell r="A17">
            <v>10</v>
          </cell>
          <cell r="B17">
            <v>274</v>
          </cell>
          <cell r="C17" t="str">
            <v>F.T.C.</v>
          </cell>
          <cell r="D17">
            <v>8627.9890000000014</v>
          </cell>
          <cell r="E17">
            <v>10627.989000000001</v>
          </cell>
          <cell r="F17">
            <v>8018.5930000000008</v>
          </cell>
          <cell r="G17">
            <v>7619.6350000000002</v>
          </cell>
          <cell r="H17">
            <v>9461.3223568177073</v>
          </cell>
          <cell r="I17">
            <v>-398.95800000000054</v>
          </cell>
          <cell r="J17">
            <v>-1841.687356817707</v>
          </cell>
        </row>
        <row r="18">
          <cell r="A18">
            <v>11</v>
          </cell>
          <cell r="B18">
            <v>282</v>
          </cell>
          <cell r="C18" t="str">
            <v xml:space="preserve">GULSHAN-E-IQBAL </v>
          </cell>
          <cell r="D18">
            <v>740.06200000000001</v>
          </cell>
          <cell r="E18">
            <v>1040.0619999999999</v>
          </cell>
          <cell r="F18">
            <v>657.22799999999995</v>
          </cell>
          <cell r="G18">
            <v>605.70100000000002</v>
          </cell>
          <cell r="H18">
            <v>865.0619999999999</v>
          </cell>
          <cell r="I18">
            <v>-51.52699999999993</v>
          </cell>
          <cell r="J18">
            <v>-259.36099999999988</v>
          </cell>
        </row>
        <row r="19">
          <cell r="A19">
            <v>12</v>
          </cell>
          <cell r="B19">
            <v>224</v>
          </cell>
          <cell r="C19" t="str">
            <v>HUB RIVER ROAD</v>
          </cell>
          <cell r="D19">
            <v>172.44800000000001</v>
          </cell>
          <cell r="E19">
            <v>272.44799999999998</v>
          </cell>
          <cell r="F19">
            <v>167.40800000000002</v>
          </cell>
          <cell r="G19">
            <v>164.797</v>
          </cell>
          <cell r="H19">
            <v>214.11466666666666</v>
          </cell>
          <cell r="I19">
            <v>-2.6110000000000184</v>
          </cell>
          <cell r="J19">
            <v>-49.317666666666668</v>
          </cell>
        </row>
        <row r="20">
          <cell r="A20">
            <v>13</v>
          </cell>
          <cell r="B20">
            <v>152</v>
          </cell>
          <cell r="C20" t="str">
            <v>K.A.N.U.P.P.</v>
          </cell>
          <cell r="D20">
            <v>555.19500000000005</v>
          </cell>
          <cell r="E20">
            <v>855.19500000000005</v>
          </cell>
          <cell r="F20">
            <v>277.77999999999997</v>
          </cell>
          <cell r="G20">
            <v>390.11400000000003</v>
          </cell>
          <cell r="H20">
            <v>680.19499999999994</v>
          </cell>
          <cell r="I20">
            <v>112.33400000000006</v>
          </cell>
          <cell r="J20">
            <v>-290.0809999999999</v>
          </cell>
        </row>
        <row r="21">
          <cell r="A21">
            <v>14</v>
          </cell>
          <cell r="B21">
            <v>71</v>
          </cell>
          <cell r="C21" t="str">
            <v>KARACHI UNIVERSITY</v>
          </cell>
          <cell r="D21">
            <v>867.81500000000005</v>
          </cell>
          <cell r="E21">
            <v>1467.8150000000001</v>
          </cell>
          <cell r="F21">
            <v>968.01400000000001</v>
          </cell>
          <cell r="G21">
            <v>1177.2179999999998</v>
          </cell>
          <cell r="H21">
            <v>1117.8149999999998</v>
          </cell>
          <cell r="I21">
            <v>209.20399999999984</v>
          </cell>
          <cell r="J21">
            <v>59.40300000000002</v>
          </cell>
        </row>
        <row r="22">
          <cell r="A22">
            <v>15</v>
          </cell>
          <cell r="B22">
            <v>264</v>
          </cell>
          <cell r="C22" t="str">
            <v>KASHMIR ROAD</v>
          </cell>
          <cell r="D22">
            <v>280.85399999999998</v>
          </cell>
          <cell r="E22">
            <v>580.85400000000004</v>
          </cell>
          <cell r="F22">
            <v>236.77</v>
          </cell>
          <cell r="G22">
            <v>289.11099999999999</v>
          </cell>
          <cell r="H22">
            <v>405.85400000000004</v>
          </cell>
          <cell r="I22">
            <v>52.34099999999998</v>
          </cell>
          <cell r="J22">
            <v>-116.74300000000005</v>
          </cell>
        </row>
        <row r="23">
          <cell r="A23">
            <v>16</v>
          </cell>
          <cell r="B23">
            <v>128</v>
          </cell>
          <cell r="C23" t="str">
            <v>KORANGI CREEK</v>
          </cell>
          <cell r="D23">
            <v>165.71699999999998</v>
          </cell>
          <cell r="E23">
            <v>265.71699999999998</v>
          </cell>
          <cell r="F23">
            <v>166.947</v>
          </cell>
          <cell r="G23">
            <v>142.16999999999999</v>
          </cell>
          <cell r="H23">
            <v>207.38366666666667</v>
          </cell>
          <cell r="I23">
            <v>-24.777000000000015</v>
          </cell>
          <cell r="J23">
            <v>-65.213666666666683</v>
          </cell>
        </row>
        <row r="24">
          <cell r="A24">
            <v>17</v>
          </cell>
          <cell r="B24">
            <v>1925</v>
          </cell>
          <cell r="C24" t="str">
            <v>KORANGI FISH HAURBOUR</v>
          </cell>
          <cell r="D24">
            <v>52.094999999999999</v>
          </cell>
          <cell r="E24">
            <v>62.513999999999996</v>
          </cell>
          <cell r="F24">
            <v>57.567</v>
          </cell>
          <cell r="G24">
            <v>47.971000000000004</v>
          </cell>
          <cell r="H24">
            <v>56.436250000000001</v>
          </cell>
          <cell r="I24">
            <v>-9.5959999999999965</v>
          </cell>
          <cell r="J24">
            <v>-8.4652499999999975</v>
          </cell>
        </row>
        <row r="25">
          <cell r="A25">
            <v>18</v>
          </cell>
          <cell r="B25">
            <v>255</v>
          </cell>
          <cell r="C25" t="str">
            <v>KORANGI INDUSTRIAL AREA</v>
          </cell>
          <cell r="D25">
            <v>196.61700000000002</v>
          </cell>
          <cell r="E25">
            <v>1196.617</v>
          </cell>
          <cell r="F25">
            <v>142.471</v>
          </cell>
          <cell r="G25">
            <v>201.43799999999999</v>
          </cell>
          <cell r="H25">
            <v>613.2836666666667</v>
          </cell>
          <cell r="I25">
            <v>58.966999999999985</v>
          </cell>
          <cell r="J25">
            <v>-411.84566666666672</v>
          </cell>
        </row>
        <row r="26">
          <cell r="A26">
            <v>19</v>
          </cell>
          <cell r="B26">
            <v>142</v>
          </cell>
          <cell r="C26" t="str">
            <v>KORNAGI T.SHIP</v>
          </cell>
          <cell r="D26">
            <v>295.57</v>
          </cell>
          <cell r="E26">
            <v>495.57</v>
          </cell>
          <cell r="F26">
            <v>281.52</v>
          </cell>
          <cell r="G26">
            <v>288.98900000000003</v>
          </cell>
          <cell r="H26">
            <v>378.90333333333336</v>
          </cell>
          <cell r="I26">
            <v>7.4690000000000509</v>
          </cell>
          <cell r="J26">
            <v>-89.914333333333332</v>
          </cell>
        </row>
        <row r="27">
          <cell r="A27">
            <v>20</v>
          </cell>
          <cell r="B27">
            <v>257</v>
          </cell>
          <cell r="C27" t="str">
            <v>LANDHI T.SHIP</v>
          </cell>
          <cell r="D27">
            <v>301.12400000000002</v>
          </cell>
          <cell r="E27">
            <v>401.12400000000002</v>
          </cell>
          <cell r="F27">
            <v>268.69799999999998</v>
          </cell>
          <cell r="G27">
            <v>293.43800000000005</v>
          </cell>
          <cell r="H27">
            <v>342.79066666666665</v>
          </cell>
          <cell r="I27">
            <v>24.740000000000066</v>
          </cell>
          <cell r="J27">
            <v>-49.352666666666607</v>
          </cell>
        </row>
        <row r="28">
          <cell r="A28">
            <v>21</v>
          </cell>
          <cell r="B28">
            <v>1071</v>
          </cell>
          <cell r="C28" t="str">
            <v>LASBELLA CHOWRANGI</v>
          </cell>
          <cell r="D28">
            <v>181.75600000000003</v>
          </cell>
          <cell r="E28">
            <v>381.75600000000003</v>
          </cell>
          <cell r="F28">
            <v>169.86700000000002</v>
          </cell>
          <cell r="G28">
            <v>182.16300000000001</v>
          </cell>
          <cell r="H28">
            <v>265.08933333333323</v>
          </cell>
          <cell r="I28">
            <v>12.295999999999992</v>
          </cell>
          <cell r="J28">
            <v>-82.926333333333218</v>
          </cell>
        </row>
        <row r="29">
          <cell r="A29">
            <v>22</v>
          </cell>
          <cell r="B29">
            <v>113</v>
          </cell>
          <cell r="C29" t="str">
            <v>M.A.H.SOCIETY</v>
          </cell>
          <cell r="D29">
            <v>196.09</v>
          </cell>
          <cell r="E29">
            <v>496.09000000000003</v>
          </cell>
          <cell r="F29">
            <v>190.61199999999999</v>
          </cell>
          <cell r="G29">
            <v>203.79300000000001</v>
          </cell>
          <cell r="H29">
            <v>321.09000000000003</v>
          </cell>
          <cell r="I29">
            <v>13.181000000000012</v>
          </cell>
          <cell r="J29">
            <v>-117.29700000000003</v>
          </cell>
        </row>
        <row r="30">
          <cell r="A30">
            <v>23</v>
          </cell>
          <cell r="B30">
            <v>27</v>
          </cell>
          <cell r="C30" t="str">
            <v>M.A.JINNAH ROAD</v>
          </cell>
          <cell r="D30">
            <v>1670.9929999999999</v>
          </cell>
          <cell r="E30">
            <v>2370.9929999999999</v>
          </cell>
          <cell r="F30">
            <v>1161.5329999999999</v>
          </cell>
          <cell r="G30">
            <v>1784.1130000000001</v>
          </cell>
          <cell r="H30">
            <v>1962.6595813927088</v>
          </cell>
          <cell r="I30">
            <v>622.58000000000015</v>
          </cell>
          <cell r="J30">
            <v>-178.54658139270873</v>
          </cell>
        </row>
        <row r="31">
          <cell r="A31">
            <v>24</v>
          </cell>
          <cell r="B31">
            <v>28</v>
          </cell>
          <cell r="C31" t="str">
            <v>MALIR CANTT</v>
          </cell>
          <cell r="D31">
            <v>502.95699999999999</v>
          </cell>
          <cell r="E31">
            <v>1002.957</v>
          </cell>
          <cell r="F31">
            <v>405.827</v>
          </cell>
          <cell r="G31">
            <v>403.34400000000005</v>
          </cell>
          <cell r="H31">
            <v>711.29033333333336</v>
          </cell>
          <cell r="I31">
            <v>-2.4829999999999472</v>
          </cell>
          <cell r="J31">
            <v>-307.94633333333331</v>
          </cell>
        </row>
        <row r="32">
          <cell r="A32">
            <v>25</v>
          </cell>
          <cell r="B32">
            <v>89</v>
          </cell>
          <cell r="C32" t="str">
            <v>MALIR CITY</v>
          </cell>
          <cell r="D32">
            <v>340.07499999999999</v>
          </cell>
          <cell r="E32">
            <v>540.07500000000005</v>
          </cell>
          <cell r="F32">
            <v>285.55099999999999</v>
          </cell>
          <cell r="G32">
            <v>328.846</v>
          </cell>
          <cell r="H32">
            <v>423.40833333333319</v>
          </cell>
          <cell r="I32">
            <v>43.295000000000016</v>
          </cell>
          <cell r="J32">
            <v>-94.562333333333186</v>
          </cell>
        </row>
        <row r="33">
          <cell r="A33">
            <v>26</v>
          </cell>
          <cell r="B33">
            <v>1070</v>
          </cell>
          <cell r="C33" t="str">
            <v>MODEL COLONY</v>
          </cell>
          <cell r="D33">
            <v>450.36499999999995</v>
          </cell>
          <cell r="E33">
            <v>650.36500000000001</v>
          </cell>
          <cell r="F33">
            <v>388.84</v>
          </cell>
          <cell r="G33">
            <v>438.29300000000001</v>
          </cell>
          <cell r="H33">
            <v>533.69833333333349</v>
          </cell>
          <cell r="I33">
            <v>49.453000000000031</v>
          </cell>
          <cell r="J33">
            <v>-95.405333333333488</v>
          </cell>
        </row>
        <row r="34">
          <cell r="A34">
            <v>27</v>
          </cell>
          <cell r="B34">
            <v>42</v>
          </cell>
          <cell r="C34" t="str">
            <v xml:space="preserve">NAZIMABAD </v>
          </cell>
          <cell r="D34">
            <v>797.2</v>
          </cell>
          <cell r="E34">
            <v>1497.2</v>
          </cell>
          <cell r="F34">
            <v>713.99</v>
          </cell>
          <cell r="G34">
            <v>846.19100000000003</v>
          </cell>
          <cell r="H34">
            <v>1088.8666477468751</v>
          </cell>
          <cell r="I34">
            <v>132.20100000000002</v>
          </cell>
          <cell r="J34">
            <v>-242.67564774687503</v>
          </cell>
        </row>
        <row r="35">
          <cell r="A35">
            <v>28</v>
          </cell>
          <cell r="B35">
            <v>1063</v>
          </cell>
          <cell r="C35" t="str">
            <v>NED UNIVERSITY</v>
          </cell>
          <cell r="D35">
            <v>746.30399999999997</v>
          </cell>
          <cell r="E35">
            <v>1246.3040000000001</v>
          </cell>
          <cell r="F35">
            <v>525.80500000000006</v>
          </cell>
          <cell r="G35">
            <v>665.07299999999998</v>
          </cell>
          <cell r="H35">
            <v>954.63733333333334</v>
          </cell>
          <cell r="I35">
            <v>139.26799999999992</v>
          </cell>
          <cell r="J35">
            <v>-289.56433333333337</v>
          </cell>
        </row>
        <row r="36">
          <cell r="A36">
            <v>29</v>
          </cell>
          <cell r="B36">
            <v>270</v>
          </cell>
          <cell r="C36" t="str">
            <v>NEW F &amp; V MAKT</v>
          </cell>
          <cell r="D36">
            <v>164.85</v>
          </cell>
          <cell r="E36">
            <v>364.85</v>
          </cell>
          <cell r="F36">
            <v>133.33199999999999</v>
          </cell>
          <cell r="G36">
            <v>93.805000000000007</v>
          </cell>
          <cell r="H36">
            <v>248.18354166666666</v>
          </cell>
          <cell r="I36">
            <v>-39.526999999999987</v>
          </cell>
          <cell r="J36">
            <v>-154.37854166666665</v>
          </cell>
        </row>
        <row r="37">
          <cell r="A37">
            <v>30</v>
          </cell>
          <cell r="B37">
            <v>1086</v>
          </cell>
          <cell r="C37" t="str">
            <v>NORTH KARACHI TOWNSHIP</v>
          </cell>
          <cell r="D37">
            <v>627.07399999999996</v>
          </cell>
          <cell r="E37">
            <v>1127.0740000000001</v>
          </cell>
          <cell r="F37">
            <v>564.96400000000006</v>
          </cell>
          <cell r="G37">
            <v>681.16800000000001</v>
          </cell>
          <cell r="H37">
            <v>835.40733333333321</v>
          </cell>
          <cell r="I37">
            <v>116.20399999999995</v>
          </cell>
          <cell r="J37">
            <v>-154.23933333333321</v>
          </cell>
        </row>
        <row r="38">
          <cell r="A38">
            <v>31</v>
          </cell>
          <cell r="B38">
            <v>1055</v>
          </cell>
          <cell r="C38" t="str">
            <v>ORANGI TOWNSHIP</v>
          </cell>
          <cell r="D38">
            <v>365.96</v>
          </cell>
          <cell r="E38">
            <v>565.96</v>
          </cell>
          <cell r="F38">
            <v>305.41300000000001</v>
          </cell>
          <cell r="G38">
            <v>397.29900000000004</v>
          </cell>
          <cell r="H38">
            <v>449.29333333333329</v>
          </cell>
          <cell r="I38">
            <v>91.886000000000024</v>
          </cell>
          <cell r="J38">
            <v>-51.994333333333259</v>
          </cell>
        </row>
        <row r="39">
          <cell r="A39">
            <v>32</v>
          </cell>
          <cell r="B39">
            <v>32</v>
          </cell>
          <cell r="C39" t="str">
            <v>P.A.F.BASE MASROOR</v>
          </cell>
          <cell r="D39">
            <v>158.85000000000002</v>
          </cell>
          <cell r="E39">
            <v>258.85000000000002</v>
          </cell>
          <cell r="F39">
            <v>143.00299999999999</v>
          </cell>
          <cell r="G39">
            <v>141.85700000000003</v>
          </cell>
          <cell r="H39">
            <v>200.51666666666671</v>
          </cell>
          <cell r="I39">
            <v>-1.1459999999999582</v>
          </cell>
          <cell r="J39">
            <v>-58.659666666666681</v>
          </cell>
        </row>
        <row r="40">
          <cell r="A40">
            <v>33</v>
          </cell>
          <cell r="B40">
            <v>48</v>
          </cell>
          <cell r="C40" t="str">
            <v>P.E.C.H.S.</v>
          </cell>
          <cell r="D40">
            <v>536.20500000000004</v>
          </cell>
          <cell r="E40">
            <v>1236.2049999999999</v>
          </cell>
          <cell r="F40">
            <v>432.87199999999996</v>
          </cell>
          <cell r="G40">
            <v>423.45100000000002</v>
          </cell>
          <cell r="H40">
            <v>827.87147454583362</v>
          </cell>
          <cell r="I40">
            <v>-9.4209999999999354</v>
          </cell>
          <cell r="J40">
            <v>-404.4204745458336</v>
          </cell>
        </row>
        <row r="41">
          <cell r="A41">
            <v>34</v>
          </cell>
          <cell r="B41">
            <v>49</v>
          </cell>
          <cell r="C41" t="str">
            <v>P.I.B. COLONY</v>
          </cell>
          <cell r="D41">
            <v>354.87299999999999</v>
          </cell>
          <cell r="E41">
            <v>554.87300000000005</v>
          </cell>
          <cell r="F41">
            <v>290.28100000000001</v>
          </cell>
          <cell r="G41">
            <v>398.38100000000003</v>
          </cell>
          <cell r="H41">
            <v>438.20633333333336</v>
          </cell>
          <cell r="I41">
            <v>108.10000000000002</v>
          </cell>
          <cell r="J41">
            <v>-39.825333333333333</v>
          </cell>
        </row>
        <row r="42">
          <cell r="A42">
            <v>35</v>
          </cell>
          <cell r="B42">
            <v>180</v>
          </cell>
          <cell r="C42" t="str">
            <v>P.N.A.D.MAURIPUR</v>
          </cell>
          <cell r="D42">
            <v>273.68299999999999</v>
          </cell>
          <cell r="E42">
            <v>328.4196</v>
          </cell>
          <cell r="F42">
            <v>273.16799999999995</v>
          </cell>
          <cell r="G42">
            <v>322.178</v>
          </cell>
          <cell r="H42">
            <v>296.4900833333333</v>
          </cell>
          <cell r="I42">
            <v>49.010000000000048</v>
          </cell>
          <cell r="J42">
            <v>25.687916666666695</v>
          </cell>
        </row>
        <row r="43">
          <cell r="A43">
            <v>36</v>
          </cell>
          <cell r="B43">
            <v>238</v>
          </cell>
          <cell r="C43" t="str">
            <v>PAK. STEEL (PASMIC)</v>
          </cell>
          <cell r="D43">
            <v>2088.3269999999998</v>
          </cell>
          <cell r="E43">
            <v>2505.9923999999996</v>
          </cell>
          <cell r="F43">
            <v>1062.7659999999998</v>
          </cell>
          <cell r="G43">
            <v>2141.067</v>
          </cell>
          <cell r="H43">
            <v>2262.3540833333327</v>
          </cell>
          <cell r="I43">
            <v>1078.3010000000002</v>
          </cell>
          <cell r="J43">
            <v>-121.2870833333327</v>
          </cell>
        </row>
        <row r="44">
          <cell r="A44">
            <v>37</v>
          </cell>
          <cell r="B44">
            <v>239</v>
          </cell>
          <cell r="C44" t="str">
            <v>PAK:MARINE ACADEMY</v>
          </cell>
          <cell r="D44">
            <v>166.16900000000001</v>
          </cell>
          <cell r="E44">
            <v>216.16900000000001</v>
          </cell>
          <cell r="F44">
            <v>159.08199999999999</v>
          </cell>
          <cell r="G44">
            <v>177.86599999999999</v>
          </cell>
          <cell r="H44">
            <v>187.00233333333338</v>
          </cell>
          <cell r="I44">
            <v>18.783999999999992</v>
          </cell>
          <cell r="J44">
            <v>-9.1363333333333969</v>
          </cell>
        </row>
        <row r="45">
          <cell r="A45">
            <v>38</v>
          </cell>
          <cell r="B45">
            <v>82</v>
          </cell>
          <cell r="C45" t="str">
            <v>PAPOSH NAGAR</v>
          </cell>
          <cell r="D45">
            <v>308.36799999999994</v>
          </cell>
          <cell r="E45">
            <v>408.36799999999994</v>
          </cell>
          <cell r="F45">
            <v>304.15700000000004</v>
          </cell>
          <cell r="G45">
            <v>315.31900000000002</v>
          </cell>
          <cell r="H45">
            <v>350.03466666666657</v>
          </cell>
          <cell r="I45">
            <v>11.161999999999978</v>
          </cell>
          <cell r="J45">
            <v>-34.71566666666655</v>
          </cell>
        </row>
        <row r="46">
          <cell r="A46">
            <v>39</v>
          </cell>
          <cell r="B46">
            <v>279</v>
          </cell>
          <cell r="C46" t="str">
            <v>PORTR QASIM</v>
          </cell>
          <cell r="D46">
            <v>9904.7659999999996</v>
          </cell>
          <cell r="E46">
            <v>11885.7192</v>
          </cell>
          <cell r="F46">
            <v>7653.3269999999993</v>
          </cell>
          <cell r="G46">
            <v>9341.0020000000004</v>
          </cell>
          <cell r="H46">
            <v>10730.163083333337</v>
          </cell>
          <cell r="I46">
            <v>1687.6750000000011</v>
          </cell>
          <cell r="J46">
            <v>-1389.1610833333361</v>
          </cell>
        </row>
        <row r="47">
          <cell r="A47">
            <v>40</v>
          </cell>
          <cell r="B47">
            <v>256</v>
          </cell>
          <cell r="C47" t="str">
            <v xml:space="preserve">RAHIMABAD </v>
          </cell>
          <cell r="D47">
            <v>442.16400000000004</v>
          </cell>
          <cell r="E47">
            <v>642.16399999999999</v>
          </cell>
          <cell r="F47">
            <v>404.858</v>
          </cell>
          <cell r="G47">
            <v>479.209</v>
          </cell>
          <cell r="H47">
            <v>525.49675000000002</v>
          </cell>
          <cell r="I47">
            <v>74.350999999999999</v>
          </cell>
          <cell r="J47">
            <v>-46.287750000000017</v>
          </cell>
        </row>
        <row r="48">
          <cell r="A48">
            <v>41</v>
          </cell>
          <cell r="B48">
            <v>64</v>
          </cell>
          <cell r="C48" t="str">
            <v>S.I.T.E.</v>
          </cell>
          <cell r="D48">
            <v>792.64699999999993</v>
          </cell>
          <cell r="E48">
            <v>1492.6469999999999</v>
          </cell>
          <cell r="F48">
            <v>575.30400000000009</v>
          </cell>
          <cell r="G48">
            <v>730.98</v>
          </cell>
          <cell r="H48">
            <v>1084.3135471947917</v>
          </cell>
          <cell r="I48">
            <v>155.67599999999993</v>
          </cell>
          <cell r="J48">
            <v>-353.33354719479166</v>
          </cell>
        </row>
        <row r="49">
          <cell r="A49">
            <v>42</v>
          </cell>
          <cell r="B49">
            <v>266</v>
          </cell>
          <cell r="C49" t="str">
            <v>S.M.C.H.S.</v>
          </cell>
          <cell r="D49">
            <v>335.59000000000003</v>
          </cell>
          <cell r="E49">
            <v>635.59</v>
          </cell>
          <cell r="F49">
            <v>328.43299999999999</v>
          </cell>
          <cell r="G49">
            <v>340.93700000000001</v>
          </cell>
          <cell r="H49">
            <v>460.59000000000009</v>
          </cell>
          <cell r="I49">
            <v>12.504000000000019</v>
          </cell>
          <cell r="J49">
            <v>-119.65300000000008</v>
          </cell>
        </row>
        <row r="50">
          <cell r="A50">
            <v>43</v>
          </cell>
          <cell r="B50">
            <v>103</v>
          </cell>
          <cell r="C50" t="str">
            <v>S.P.I.T.LANDHI</v>
          </cell>
          <cell r="D50">
            <v>220.035</v>
          </cell>
          <cell r="E50">
            <v>320.03499999999997</v>
          </cell>
          <cell r="F50">
            <v>226.16200000000001</v>
          </cell>
          <cell r="G50">
            <v>246.81399999999996</v>
          </cell>
          <cell r="H50">
            <v>261.70166666666677</v>
          </cell>
          <cell r="I50">
            <v>20.651999999999958</v>
          </cell>
          <cell r="J50">
            <v>-14.887666666666803</v>
          </cell>
        </row>
        <row r="51">
          <cell r="A51">
            <v>44</v>
          </cell>
          <cell r="B51">
            <v>1028</v>
          </cell>
          <cell r="C51" t="str">
            <v>S.R.E.MAJEED</v>
          </cell>
          <cell r="D51">
            <v>481.41600000000005</v>
          </cell>
          <cell r="E51">
            <v>681.41600000000005</v>
          </cell>
          <cell r="F51">
            <v>409.02199999999999</v>
          </cell>
          <cell r="G51">
            <v>1066.231</v>
          </cell>
          <cell r="H51">
            <v>564.74991666666654</v>
          </cell>
          <cell r="I51">
            <v>657.20900000000006</v>
          </cell>
          <cell r="J51">
            <v>501.48108333333346</v>
          </cell>
        </row>
        <row r="52">
          <cell r="A52">
            <v>45</v>
          </cell>
          <cell r="B52">
            <v>1067</v>
          </cell>
          <cell r="C52" t="str">
            <v>SAKHI HASSAN</v>
          </cell>
          <cell r="D52">
            <v>941.452</v>
          </cell>
          <cell r="E52">
            <v>1341.452</v>
          </cell>
          <cell r="F52">
            <v>857.4</v>
          </cell>
          <cell r="G52">
            <v>987.91899999999998</v>
          </cell>
          <cell r="H52">
            <v>1108.118666666667</v>
          </cell>
          <cell r="I52">
            <v>130.51900000000001</v>
          </cell>
          <cell r="J52">
            <v>-120.19966666666699</v>
          </cell>
        </row>
        <row r="53">
          <cell r="A53">
            <v>46</v>
          </cell>
          <cell r="B53">
            <v>144</v>
          </cell>
          <cell r="C53" t="str">
            <v>SHAHEED-E-MILLAT ROAD</v>
          </cell>
          <cell r="D53">
            <v>830.44399999999996</v>
          </cell>
          <cell r="E53">
            <v>1530.444</v>
          </cell>
          <cell r="F53">
            <v>1104.4069999999999</v>
          </cell>
          <cell r="G53">
            <v>764.90899999999999</v>
          </cell>
          <cell r="H53">
            <v>1122.1105335875002</v>
          </cell>
          <cell r="I53">
            <v>-339.49799999999993</v>
          </cell>
          <cell r="J53">
            <v>-357.20153358750019</v>
          </cell>
        </row>
        <row r="54">
          <cell r="A54">
            <v>47</v>
          </cell>
          <cell r="B54">
            <v>1023</v>
          </cell>
          <cell r="C54" t="str">
            <v>SHAMSHI C.H.SOCIETY</v>
          </cell>
          <cell r="D54">
            <v>286.59100000000001</v>
          </cell>
          <cell r="E54">
            <v>486.59100000000001</v>
          </cell>
          <cell r="F54">
            <v>292.32899999999995</v>
          </cell>
          <cell r="G54">
            <v>293.89400000000001</v>
          </cell>
          <cell r="H54">
            <v>369.92433333333332</v>
          </cell>
          <cell r="I54">
            <v>1.5650000000000546</v>
          </cell>
          <cell r="J54">
            <v>-76.030333333333317</v>
          </cell>
        </row>
        <row r="55">
          <cell r="A55">
            <v>48</v>
          </cell>
          <cell r="B55">
            <v>1035</v>
          </cell>
          <cell r="C55" t="str">
            <v>SHARIFABAD</v>
          </cell>
          <cell r="D55">
            <v>377.03799999999995</v>
          </cell>
          <cell r="E55">
            <v>577.03800000000001</v>
          </cell>
          <cell r="F55">
            <v>368.40199999999999</v>
          </cell>
          <cell r="G55">
            <v>392.25299999999993</v>
          </cell>
          <cell r="H55">
            <v>460.37133333333321</v>
          </cell>
          <cell r="I55">
            <v>23.850999999999942</v>
          </cell>
          <cell r="J55">
            <v>-68.118333333333283</v>
          </cell>
        </row>
        <row r="56">
          <cell r="A56">
            <v>49</v>
          </cell>
          <cell r="B56">
            <v>1081</v>
          </cell>
          <cell r="C56" t="str">
            <v>URDU  UNIVERSITY</v>
          </cell>
          <cell r="D56">
            <v>502.67500000000001</v>
          </cell>
          <cell r="E56">
            <v>702.67499999999995</v>
          </cell>
          <cell r="F56">
            <v>543.39499999999998</v>
          </cell>
          <cell r="G56">
            <v>491.63</v>
          </cell>
          <cell r="H56">
            <v>586.00833333333333</v>
          </cell>
          <cell r="I56">
            <v>-51.764999999999986</v>
          </cell>
          <cell r="J56">
            <v>-94.37833333333333</v>
          </cell>
        </row>
        <row r="57">
          <cell r="A57">
            <v>50</v>
          </cell>
          <cell r="B57">
            <v>50</v>
          </cell>
          <cell r="C57" t="str">
            <v xml:space="preserve">MURAD MEMON GOTH </v>
          </cell>
          <cell r="D57">
            <v>0</v>
          </cell>
          <cell r="E57">
            <v>300</v>
          </cell>
          <cell r="F57">
            <v>0</v>
          </cell>
          <cell r="G57">
            <v>4.0659999999999998</v>
          </cell>
          <cell r="H57">
            <v>85</v>
          </cell>
          <cell r="I57">
            <v>4.0659999999999998</v>
          </cell>
          <cell r="J57">
            <v>-80.933999999999997</v>
          </cell>
        </row>
        <row r="58">
          <cell r="A58">
            <v>0</v>
          </cell>
          <cell r="B58">
            <v>0</v>
          </cell>
          <cell r="C58" t="str">
            <v>T O T A L</v>
          </cell>
          <cell r="D58">
            <v>44141.097999999998</v>
          </cell>
          <cell r="E58">
            <v>65454.872199999983</v>
          </cell>
          <cell r="F58">
            <v>38071.854999999981</v>
          </cell>
          <cell r="G58">
            <v>41842.411</v>
          </cell>
          <cell r="H58">
            <v>52981.837012664582</v>
          </cell>
          <cell r="I58">
            <v>3770.5560000000014</v>
          </cell>
          <cell r="J58">
            <v>-11139.42601266459</v>
          </cell>
        </row>
      </sheetData>
      <sheetData sheetId="20"/>
      <sheetData sheetId="21"/>
      <sheetData sheetId="22"/>
      <sheetData sheetId="23"/>
      <sheetData sheetId="24"/>
    </sheetDataSet>
  </externalBook>
</externalLink>
</file>

<file path=xl/tables/table1.xml><?xml version="1.0" encoding="utf-8"?>
<table xmlns="http://schemas.openxmlformats.org/spreadsheetml/2006/main" id="2" name="Table2" displayName="Table2" ref="K2:L8" totalsRowShown="0" headerRowDxfId="6" dataDxfId="5">
  <tableColumns count="2">
    <tableColumn id="1" name="Radio Option Name" dataDxfId="4"/>
    <tableColumn id="2" name="Selection" dataDxfId="3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33"/>
  <sheetViews>
    <sheetView showGridLines="0" zoomScale="90" zoomScaleNormal="90" workbookViewId="0">
      <pane ySplit="4" topLeftCell="A10" activePane="bottomLeft" state="frozen"/>
      <selection pane="bottomLeft" activeCell="B4" sqref="B4:N33"/>
    </sheetView>
  </sheetViews>
  <sheetFormatPr defaultColWidth="9.140625" defaultRowHeight="12.75"/>
  <cols>
    <col min="1" max="1" width="2.42578125" style="1" customWidth="1"/>
    <col min="2" max="2" width="39.42578125" style="1" bestFit="1" customWidth="1"/>
    <col min="3" max="5" width="9.7109375" style="1" bestFit="1" customWidth="1"/>
    <col min="6" max="7" width="11.5703125" style="1" bestFit="1" customWidth="1"/>
    <col min="8" max="8" width="8" style="1" bestFit="1" customWidth="1"/>
    <col min="9" max="9" width="8.42578125" style="1" bestFit="1" customWidth="1"/>
    <col min="10" max="10" width="8" style="1" bestFit="1" customWidth="1"/>
    <col min="11" max="11" width="7.42578125" style="1" bestFit="1" customWidth="1"/>
    <col min="12" max="12" width="8" style="1" bestFit="1" customWidth="1"/>
    <col min="13" max="13" width="8.42578125" style="1" bestFit="1" customWidth="1"/>
    <col min="14" max="14" width="8.85546875" style="1" bestFit="1" customWidth="1"/>
    <col min="15" max="16384" width="9.140625" style="1"/>
  </cols>
  <sheetData>
    <row r="2" spans="2:16">
      <c r="B2" s="7" t="s">
        <v>48</v>
      </c>
      <c r="C2" s="9" t="s">
        <v>1</v>
      </c>
      <c r="D2" s="9" t="s">
        <v>2</v>
      </c>
      <c r="E2" s="9" t="s">
        <v>3</v>
      </c>
      <c r="F2" s="9" t="s">
        <v>4</v>
      </c>
      <c r="G2" s="9" t="s">
        <v>4</v>
      </c>
      <c r="H2" s="110" t="s">
        <v>5</v>
      </c>
      <c r="I2" s="110"/>
      <c r="J2" s="110" t="s">
        <v>5</v>
      </c>
      <c r="K2" s="110"/>
      <c r="L2" s="110" t="s">
        <v>5</v>
      </c>
      <c r="M2" s="110"/>
      <c r="N2" s="9" t="s">
        <v>6</v>
      </c>
    </row>
    <row r="3" spans="2:16">
      <c r="B3" s="8"/>
      <c r="C3" s="9" t="s">
        <v>0</v>
      </c>
      <c r="D3" s="9" t="s">
        <v>7</v>
      </c>
      <c r="E3" s="9" t="s">
        <v>7</v>
      </c>
      <c r="F3" s="9" t="s">
        <v>6</v>
      </c>
      <c r="G3" s="9" t="s">
        <v>6</v>
      </c>
      <c r="H3" s="110" t="s">
        <v>8</v>
      </c>
      <c r="I3" s="110"/>
      <c r="J3" s="110" t="s">
        <v>9</v>
      </c>
      <c r="K3" s="110"/>
      <c r="L3" s="110" t="s">
        <v>10</v>
      </c>
      <c r="M3" s="110"/>
      <c r="N3" s="9" t="s">
        <v>11</v>
      </c>
    </row>
    <row r="4" spans="2:16">
      <c r="B4" s="18" t="s">
        <v>48</v>
      </c>
      <c r="C4" s="9" t="s">
        <v>12</v>
      </c>
      <c r="D4" s="9" t="s">
        <v>13</v>
      </c>
      <c r="E4" s="9" t="s">
        <v>14</v>
      </c>
      <c r="F4" s="9" t="s">
        <v>14</v>
      </c>
      <c r="G4" s="9" t="s">
        <v>15</v>
      </c>
      <c r="H4" s="9" t="s">
        <v>16</v>
      </c>
      <c r="I4" s="9" t="s">
        <v>17</v>
      </c>
      <c r="J4" s="9" t="s">
        <v>18</v>
      </c>
      <c r="K4" s="9" t="s">
        <v>17</v>
      </c>
      <c r="L4" s="9" t="s">
        <v>18</v>
      </c>
      <c r="M4" s="9" t="s">
        <v>17</v>
      </c>
      <c r="N4" s="9">
        <v>2015</v>
      </c>
    </row>
    <row r="5" spans="2:16" s="2" customFormat="1" ht="15">
      <c r="B5" s="10" t="s">
        <v>19</v>
      </c>
      <c r="C5" s="13">
        <v>6266.4949999999999</v>
      </c>
      <c r="D5" s="13">
        <v>0</v>
      </c>
      <c r="E5" s="13">
        <v>8359.8739999999998</v>
      </c>
      <c r="F5" s="13">
        <v>6389.1091277222222</v>
      </c>
      <c r="G5" s="13">
        <v>6526.8667209444438</v>
      </c>
      <c r="H5" s="14">
        <v>2093.3789999999999</v>
      </c>
      <c r="I5" s="11">
        <v>0.33405899150960783</v>
      </c>
      <c r="J5" s="14">
        <v>8359.8739999999998</v>
      </c>
      <c r="K5" s="12">
        <v>0</v>
      </c>
      <c r="L5" s="14">
        <v>1970.7648722777776</v>
      </c>
      <c r="M5" s="11">
        <v>0.30845691204845233</v>
      </c>
      <c r="N5" s="13">
        <v>6966.2267019999999</v>
      </c>
      <c r="O5" s="17"/>
      <c r="P5" s="17"/>
    </row>
    <row r="6" spans="2:16" s="2" customFormat="1" ht="15">
      <c r="B6" s="10" t="s">
        <v>20</v>
      </c>
      <c r="C6" s="13">
        <v>5407.5510000000004</v>
      </c>
      <c r="D6" s="13">
        <v>3934.1880000000001</v>
      </c>
      <c r="E6" s="13">
        <v>4160.8440000000001</v>
      </c>
      <c r="F6" s="13">
        <v>5387.4560903888887</v>
      </c>
      <c r="G6" s="13">
        <v>5507.3750539444436</v>
      </c>
      <c r="H6" s="14">
        <v>-1246.7070000000003</v>
      </c>
      <c r="I6" s="11">
        <v>-0.23054928192078081</v>
      </c>
      <c r="J6" s="14">
        <v>226.65599999999995</v>
      </c>
      <c r="K6" s="12">
        <v>5.7611888399842597E-2</v>
      </c>
      <c r="L6" s="14">
        <v>-1226.6120903888886</v>
      </c>
      <c r="M6" s="11">
        <v>-0.22767927381851696</v>
      </c>
      <c r="N6" s="13">
        <v>5893.2191459999995</v>
      </c>
    </row>
    <row r="7" spans="2:16" s="2" customFormat="1" ht="15">
      <c r="B7" s="10" t="s">
        <v>21</v>
      </c>
      <c r="C7" s="13">
        <v>5433.8267692307691</v>
      </c>
      <c r="D7" s="13">
        <v>5482.2396666666664</v>
      </c>
      <c r="E7" s="13">
        <v>5791.8329211455548</v>
      </c>
      <c r="F7" s="13">
        <v>5862.5331629228385</v>
      </c>
      <c r="G7" s="13">
        <v>5930.5292193333335</v>
      </c>
      <c r="H7" s="14">
        <v>358.00615191478573</v>
      </c>
      <c r="I7" s="11">
        <v>6.5884719391867227E-2</v>
      </c>
      <c r="J7" s="14">
        <v>309.59325447888841</v>
      </c>
      <c r="K7" s="12">
        <v>5.6472039404130717E-2</v>
      </c>
      <c r="L7" s="14">
        <v>-70.700241777283736</v>
      </c>
      <c r="M7" s="11">
        <v>-1.2059674514836392E-2</v>
      </c>
      <c r="N7" s="13">
        <v>6206.569702702991</v>
      </c>
    </row>
    <row r="8" spans="2:16" s="2" customFormat="1" ht="15">
      <c r="B8" s="10" t="s">
        <v>22</v>
      </c>
      <c r="C8" s="13">
        <v>6266.4949999999999</v>
      </c>
      <c r="D8" s="13">
        <v>4908.91</v>
      </c>
      <c r="E8" s="13">
        <v>8776.6949999999997</v>
      </c>
      <c r="F8" s="13">
        <v>6389.1091277222222</v>
      </c>
      <c r="G8" s="13">
        <v>6526.8667209444438</v>
      </c>
      <c r="H8" s="14">
        <v>2510.1999999999998</v>
      </c>
      <c r="I8" s="11">
        <v>0.40057480297997522</v>
      </c>
      <c r="J8" s="14">
        <v>3867.7849999999999</v>
      </c>
      <c r="K8" s="12">
        <v>0.78791116561517727</v>
      </c>
      <c r="L8" s="14">
        <v>2387.5858722777775</v>
      </c>
      <c r="M8" s="11">
        <v>0.37369621093464944</v>
      </c>
      <c r="N8" s="13">
        <v>6966.2267019999999</v>
      </c>
    </row>
    <row r="9" spans="2:16" s="2" customFormat="1" ht="15">
      <c r="B9" s="10" t="s">
        <v>23</v>
      </c>
      <c r="C9" s="13">
        <v>2280</v>
      </c>
      <c r="D9" s="13">
        <v>20</v>
      </c>
      <c r="E9" s="13">
        <v>41</v>
      </c>
      <c r="F9" s="13">
        <v>190</v>
      </c>
      <c r="G9" s="13">
        <v>190</v>
      </c>
      <c r="H9" s="14">
        <v>-2239</v>
      </c>
      <c r="I9" s="11">
        <v>-0.98201754385964912</v>
      </c>
      <c r="J9" s="14">
        <v>21</v>
      </c>
      <c r="K9" s="12">
        <v>1.05</v>
      </c>
      <c r="L9" s="14">
        <v>-149</v>
      </c>
      <c r="M9" s="11">
        <v>-0.78421052631578947</v>
      </c>
      <c r="N9" s="13">
        <v>2280</v>
      </c>
    </row>
    <row r="10" spans="2:16" s="2" customFormat="1" ht="15">
      <c r="B10" s="10" t="s">
        <v>24</v>
      </c>
      <c r="C10" s="13">
        <v>157</v>
      </c>
      <c r="D10" s="13">
        <v>340</v>
      </c>
      <c r="E10" s="13">
        <v>263</v>
      </c>
      <c r="F10" s="13">
        <v>2280</v>
      </c>
      <c r="G10" s="13">
        <v>2280</v>
      </c>
      <c r="H10" s="14">
        <v>106</v>
      </c>
      <c r="I10" s="11">
        <v>0.67515923566878977</v>
      </c>
      <c r="J10" s="14">
        <v>-77</v>
      </c>
      <c r="K10" s="12">
        <v>-0.22647058823529412</v>
      </c>
      <c r="L10" s="14">
        <v>-2017</v>
      </c>
      <c r="M10" s="11">
        <v>-0.88464912280701757</v>
      </c>
      <c r="N10" s="13">
        <v>2280</v>
      </c>
    </row>
    <row r="11" spans="2:16" s="2" customFormat="1" ht="15">
      <c r="B11" s="10" t="s">
        <v>25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4">
        <v>0</v>
      </c>
      <c r="I11" s="11">
        <v>0</v>
      </c>
      <c r="J11" s="14">
        <v>0</v>
      </c>
      <c r="K11" s="12">
        <v>0</v>
      </c>
      <c r="L11" s="14">
        <v>0</v>
      </c>
      <c r="M11" s="11">
        <v>0</v>
      </c>
      <c r="N11" s="13">
        <v>0</v>
      </c>
    </row>
    <row r="12" spans="2:16" s="2" customFormat="1" ht="15">
      <c r="B12" s="10" t="s">
        <v>26</v>
      </c>
      <c r="C12" s="13">
        <v>-26.512000000000036</v>
      </c>
      <c r="D12" s="13">
        <v>-13.201999999999984</v>
      </c>
      <c r="E12" s="13">
        <v>32.36953931</v>
      </c>
      <c r="F12" s="13">
        <v>25.347089431938741</v>
      </c>
      <c r="G12" s="13">
        <v>28.869012333795538</v>
      </c>
      <c r="H12" s="14">
        <v>58.881539310000036</v>
      </c>
      <c r="I12" s="11">
        <v>-2.2209391713186464</v>
      </c>
      <c r="J12" s="14">
        <v>45.571539309999984</v>
      </c>
      <c r="K12" s="12">
        <v>-3.4518663316164249</v>
      </c>
      <c r="L12" s="14">
        <v>7.0224498780612592</v>
      </c>
      <c r="M12" s="11">
        <v>0.27705152881232126</v>
      </c>
      <c r="N12" s="13">
        <v>39.416257913547</v>
      </c>
    </row>
    <row r="13" spans="2:16" s="2" customFormat="1" ht="15">
      <c r="B13" s="10" t="s">
        <v>27</v>
      </c>
      <c r="C13" s="13">
        <v>1220.9970000000003</v>
      </c>
      <c r="D13" s="13">
        <v>1135.671</v>
      </c>
      <c r="E13" s="13">
        <v>1224.3410000000001</v>
      </c>
      <c r="F13" s="13">
        <v>1281.4566666666667</v>
      </c>
      <c r="G13" s="13">
        <v>1280.0202499999996</v>
      </c>
      <c r="H13" s="14">
        <v>3.3439999999998236</v>
      </c>
      <c r="I13" s="11">
        <v>2.738745467842937E-3</v>
      </c>
      <c r="J13" s="14">
        <v>88.670000000000073</v>
      </c>
      <c r="K13" s="12">
        <v>7.8077189608610306E-2</v>
      </c>
      <c r="L13" s="14">
        <v>-57.115666666666584</v>
      </c>
      <c r="M13" s="11">
        <v>-4.4570891979700121E-2</v>
      </c>
      <c r="N13" s="13">
        <v>1311.6860000000001</v>
      </c>
    </row>
    <row r="14" spans="2:16" s="2" customFormat="1" ht="15">
      <c r="B14" s="10" t="s">
        <v>28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4">
        <v>0</v>
      </c>
      <c r="I14" s="11">
        <v>0</v>
      </c>
      <c r="J14" s="14">
        <v>0</v>
      </c>
      <c r="K14" s="12">
        <v>0</v>
      </c>
      <c r="L14" s="14">
        <v>0</v>
      </c>
      <c r="M14" s="11">
        <v>0</v>
      </c>
      <c r="N14" s="13">
        <v>0</v>
      </c>
    </row>
    <row r="15" spans="2:16" s="2" customFormat="1" ht="15">
      <c r="B15" s="10" t="s">
        <v>29</v>
      </c>
      <c r="C15" s="13">
        <v>361.96300000000002</v>
      </c>
      <c r="D15" s="13">
        <v>365.63200000000001</v>
      </c>
      <c r="E15" s="13">
        <v>352.93899999999996</v>
      </c>
      <c r="F15" s="13">
        <v>280.12166666666661</v>
      </c>
      <c r="G15" s="13">
        <v>260.89774999999997</v>
      </c>
      <c r="H15" s="14">
        <v>-9.0240000000000578</v>
      </c>
      <c r="I15" s="11">
        <v>-2.4930724963601412E-2</v>
      </c>
      <c r="J15" s="14">
        <v>-12.69300000000004</v>
      </c>
      <c r="K15" s="12">
        <v>-3.4715232802380647E-2</v>
      </c>
      <c r="L15" s="14">
        <v>72.817333333333352</v>
      </c>
      <c r="M15" s="11">
        <v>0.25994895075354174</v>
      </c>
      <c r="N15" s="13">
        <v>239.20099999999999</v>
      </c>
    </row>
    <row r="16" spans="2:16" s="2" customFormat="1" ht="15">
      <c r="B16" s="10" t="s">
        <v>30</v>
      </c>
      <c r="C16" s="13">
        <v>4252.1737499999999</v>
      </c>
      <c r="D16" s="13">
        <v>389.19399999999996</v>
      </c>
      <c r="E16" s="13">
        <v>337.64073760999997</v>
      </c>
      <c r="F16" s="13">
        <v>4677.3911249999992</v>
      </c>
      <c r="G16" s="13">
        <v>4730.5432968750001</v>
      </c>
      <c r="H16" s="14">
        <v>-3914.5330123899998</v>
      </c>
      <c r="I16" s="11">
        <v>-0.92059573350924329</v>
      </c>
      <c r="J16" s="14">
        <v>-51.553262389999986</v>
      </c>
      <c r="K16" s="12">
        <v>-0.13246160626833917</v>
      </c>
      <c r="L16" s="14">
        <v>-4339.7503873899996</v>
      </c>
      <c r="M16" s="11">
        <v>-0.92781430319022129</v>
      </c>
      <c r="N16" s="13">
        <v>4889.9998125000002</v>
      </c>
    </row>
    <row r="17" spans="2:14" s="2" customFormat="1" ht="15">
      <c r="B17" s="10" t="s">
        <v>31</v>
      </c>
      <c r="C17" s="13">
        <v>103.71600000000001</v>
      </c>
      <c r="D17" s="13">
        <v>68.13300000000001</v>
      </c>
      <c r="E17" s="13">
        <v>75.643999999999991</v>
      </c>
      <c r="F17" s="13">
        <v>88.603333333333339</v>
      </c>
      <c r="G17" s="13">
        <v>99.678750000000008</v>
      </c>
      <c r="H17" s="14">
        <v>-28.072000000000017</v>
      </c>
      <c r="I17" s="11">
        <v>-0.27066219291141208</v>
      </c>
      <c r="J17" s="14">
        <v>7.5109999999999815</v>
      </c>
      <c r="K17" s="12">
        <v>0.11024026536333319</v>
      </c>
      <c r="L17" s="14">
        <v>-12.959333333333348</v>
      </c>
      <c r="M17" s="11">
        <v>-0.14626236785673993</v>
      </c>
      <c r="N17" s="13">
        <v>132.90499999999997</v>
      </c>
    </row>
    <row r="18" spans="2:14" s="2" customFormat="1" ht="15">
      <c r="B18" s="10" t="s">
        <v>32</v>
      </c>
      <c r="C18" s="13">
        <v>25.082000000000001</v>
      </c>
      <c r="D18" s="13">
        <v>6.8319999999999999</v>
      </c>
      <c r="E18" s="13">
        <v>33.171999999999997</v>
      </c>
      <c r="F18" s="13">
        <v>18.393466666666669</v>
      </c>
      <c r="G18" s="13">
        <v>20.69265</v>
      </c>
      <c r="H18" s="14">
        <v>8.0899999999999963</v>
      </c>
      <c r="I18" s="11">
        <v>0.32254206203652008</v>
      </c>
      <c r="J18" s="14">
        <v>26.339999999999996</v>
      </c>
      <c r="K18" s="12">
        <v>3.8553864168618261</v>
      </c>
      <c r="L18" s="14">
        <v>14.778533333333328</v>
      </c>
      <c r="M18" s="11">
        <v>0.80346644823161817</v>
      </c>
      <c r="N18" s="13">
        <v>27.590200000000003</v>
      </c>
    </row>
    <row r="19" spans="2:14" s="2" customFormat="1" ht="15">
      <c r="B19" s="10" t="s">
        <v>33</v>
      </c>
      <c r="C19" s="13">
        <v>0.46765950483202856</v>
      </c>
      <c r="D19" s="13">
        <v>0.45019240133302296</v>
      </c>
      <c r="E19" s="13">
        <v>0.30679659430275508</v>
      </c>
      <c r="F19" s="13">
        <v>0.37312554501983897</v>
      </c>
      <c r="G19" s="13">
        <v>0.37277152167500527</v>
      </c>
      <c r="H19" s="14">
        <v>-0.16086291052927348</v>
      </c>
      <c r="I19" s="11">
        <v>-0.34397442769189812</v>
      </c>
      <c r="J19" s="14">
        <v>-0.14339580703026789</v>
      </c>
      <c r="K19" s="12">
        <v>-0.31852116252000667</v>
      </c>
      <c r="L19" s="14">
        <v>-6.632895071708389E-2</v>
      </c>
      <c r="M19" s="11">
        <v>-0.1777657724119564</v>
      </c>
      <c r="N19" s="13">
        <v>0.36997216594049387</v>
      </c>
    </row>
    <row r="20" spans="2:14" s="2" customFormat="1" ht="15">
      <c r="B20" s="10" t="s">
        <v>34</v>
      </c>
      <c r="C20" s="13">
        <v>0.36029260368930105</v>
      </c>
      <c r="D20" s="13">
        <v>0.3032710583161099</v>
      </c>
      <c r="E20" s="13">
        <v>0.26046597949500777</v>
      </c>
      <c r="F20" s="13">
        <v>0.29487225093083114</v>
      </c>
      <c r="G20" s="13">
        <v>0.29182775642501518</v>
      </c>
      <c r="H20" s="14">
        <v>-9.9826624194293279E-2</v>
      </c>
      <c r="I20" s="11">
        <v>-0.27707097834397659</v>
      </c>
      <c r="J20" s="14">
        <v>-4.2805078821102127E-2</v>
      </c>
      <c r="K20" s="12">
        <v>-0.14114462177424433</v>
      </c>
      <c r="L20" s="14">
        <v>-3.4406271435823366E-2</v>
      </c>
      <c r="M20" s="11">
        <v>-0.11668195744839389</v>
      </c>
      <c r="N20" s="13">
        <v>0.28158883475773244</v>
      </c>
    </row>
    <row r="21" spans="2:14" s="2" customFormat="1" ht="15">
      <c r="B21" s="10" t="s">
        <v>35</v>
      </c>
      <c r="C21" s="13">
        <v>1473.2370000000001</v>
      </c>
      <c r="D21" s="13">
        <v>1473.2370000000001</v>
      </c>
      <c r="E21" s="13">
        <v>0</v>
      </c>
      <c r="F21" s="13">
        <v>1080.3738000000001</v>
      </c>
      <c r="G21" s="13">
        <v>1215.4205250000002</v>
      </c>
      <c r="H21" s="14">
        <v>-1473.2370000000001</v>
      </c>
      <c r="I21" s="11">
        <v>-1</v>
      </c>
      <c r="J21" s="14">
        <v>-1473.2370000000001</v>
      </c>
      <c r="K21" s="12">
        <v>-1</v>
      </c>
      <c r="L21" s="14">
        <v>-1080.3738000000001</v>
      </c>
      <c r="M21" s="11">
        <v>-1</v>
      </c>
      <c r="N21" s="13">
        <v>1620.5607000000002</v>
      </c>
    </row>
    <row r="22" spans="2:14" s="2" customFormat="1" ht="15">
      <c r="B22" s="10" t="s">
        <v>36</v>
      </c>
      <c r="C22" s="13">
        <v>78.792000000000002</v>
      </c>
      <c r="D22" s="13">
        <v>76.043999999999997</v>
      </c>
      <c r="E22" s="13">
        <v>2.2519999999999998</v>
      </c>
      <c r="F22" s="13">
        <v>63.0336</v>
      </c>
      <c r="G22" s="13">
        <v>70.912800000000004</v>
      </c>
      <c r="H22" s="14">
        <v>-76.540000000000006</v>
      </c>
      <c r="I22" s="11">
        <v>-0.97141841811351415</v>
      </c>
      <c r="J22" s="14">
        <v>-73.792000000000002</v>
      </c>
      <c r="K22" s="12">
        <v>-0.97038556625111783</v>
      </c>
      <c r="L22" s="14">
        <v>-60.781599999999997</v>
      </c>
      <c r="M22" s="11">
        <v>-0.96427302264189252</v>
      </c>
      <c r="N22" s="13">
        <v>94.550399999999996</v>
      </c>
    </row>
    <row r="23" spans="2:14" s="2" customFormat="1" ht="15">
      <c r="B23" s="10" t="s">
        <v>37</v>
      </c>
      <c r="C23" s="13">
        <v>128.208</v>
      </c>
      <c r="D23" s="13">
        <v>116.77300000000001</v>
      </c>
      <c r="E23" s="13">
        <v>137.208</v>
      </c>
      <c r="F23" s="13">
        <v>143.01933333333332</v>
      </c>
      <c r="G23" s="13">
        <v>146.40150000000003</v>
      </c>
      <c r="H23" s="14">
        <v>9</v>
      </c>
      <c r="I23" s="11">
        <v>7.0198427555222764E-2</v>
      </c>
      <c r="J23" s="14">
        <v>20.434999999999988</v>
      </c>
      <c r="K23" s="12">
        <v>0.17499764500355378</v>
      </c>
      <c r="L23" s="14">
        <v>-5.811333333333323</v>
      </c>
      <c r="M23" s="11">
        <v>-4.0633201105677953E-2</v>
      </c>
      <c r="N23" s="13">
        <v>156.54799999999997</v>
      </c>
    </row>
    <row r="24" spans="2:14" s="2" customFormat="1" ht="15">
      <c r="B24" s="10" t="s">
        <v>38</v>
      </c>
      <c r="C24" s="13">
        <v>12.245999999999999</v>
      </c>
      <c r="D24" s="13">
        <v>11.138000000000002</v>
      </c>
      <c r="E24" s="13">
        <v>12.362</v>
      </c>
      <c r="F24" s="13">
        <v>10.612666666666668</v>
      </c>
      <c r="G24" s="13">
        <v>10.4085</v>
      </c>
      <c r="H24" s="14">
        <v>0.11600000000000144</v>
      </c>
      <c r="I24" s="11">
        <v>9.4724808100605466E-3</v>
      </c>
      <c r="J24" s="14">
        <v>1.2239999999999984</v>
      </c>
      <c r="K24" s="12">
        <v>0.10989405638355165</v>
      </c>
      <c r="L24" s="14">
        <v>1.7493333333333325</v>
      </c>
      <c r="M24" s="11">
        <v>0.16483447452729433</v>
      </c>
      <c r="N24" s="13">
        <v>9.7959999999999994</v>
      </c>
    </row>
    <row r="25" spans="2:14" s="2" customFormat="1" ht="15">
      <c r="B25" s="10" t="s">
        <v>39</v>
      </c>
      <c r="C25" s="13">
        <v>5.0599999999999996</v>
      </c>
      <c r="D25" s="13">
        <v>5.1379999999999999</v>
      </c>
      <c r="E25" s="13">
        <v>4.75</v>
      </c>
      <c r="F25" s="13">
        <v>11.629333333333335</v>
      </c>
      <c r="G25" s="13">
        <v>12.450500000000002</v>
      </c>
      <c r="H25" s="14">
        <v>-0.30999999999999961</v>
      </c>
      <c r="I25" s="11">
        <v>-6.1264822134387283E-2</v>
      </c>
      <c r="J25" s="14">
        <v>-0.3879999999999999</v>
      </c>
      <c r="K25" s="12">
        <v>-7.5515764889061879E-2</v>
      </c>
      <c r="L25" s="14">
        <v>-6.8793333333333351</v>
      </c>
      <c r="M25" s="11">
        <v>-0.59155010318734247</v>
      </c>
      <c r="N25" s="13">
        <v>14.914000000000001</v>
      </c>
    </row>
    <row r="26" spans="2:14" s="2" customFormat="1" ht="15">
      <c r="B26" s="10" t="s">
        <v>44</v>
      </c>
      <c r="C26" s="13">
        <v>560.92399999999998</v>
      </c>
      <c r="D26" s="13">
        <v>409.78899999999999</v>
      </c>
      <c r="E26" s="13">
        <v>345.67500000000001</v>
      </c>
      <c r="F26" s="13">
        <v>415.29262304999429</v>
      </c>
      <c r="G26" s="13">
        <v>469.80591138754562</v>
      </c>
      <c r="H26" s="14">
        <v>-215.24899999999997</v>
      </c>
      <c r="I26" s="11">
        <v>-0.38374004321441046</v>
      </c>
      <c r="J26" s="14">
        <v>-64.113999999999976</v>
      </c>
      <c r="K26" s="12">
        <v>-0.15645612742167306</v>
      </c>
      <c r="L26" s="14">
        <v>-69.617623049994279</v>
      </c>
      <c r="M26" s="11">
        <v>-0.16763510639487925</v>
      </c>
      <c r="N26" s="13">
        <v>636.32481825229695</v>
      </c>
    </row>
    <row r="27" spans="2:14" s="2" customFormat="1" ht="15">
      <c r="B27" s="10" t="s">
        <v>45</v>
      </c>
      <c r="C27" s="13">
        <v>346.73</v>
      </c>
      <c r="D27" s="13">
        <v>271.05599999999998</v>
      </c>
      <c r="E27" s="13">
        <v>177.08499999999998</v>
      </c>
      <c r="F27" s="13">
        <v>222.14426695138889</v>
      </c>
      <c r="G27" s="13">
        <v>252.16047405374999</v>
      </c>
      <c r="H27" s="14">
        <v>-169.64500000000004</v>
      </c>
      <c r="I27" s="11">
        <v>-0.48927119084013504</v>
      </c>
      <c r="J27" s="14">
        <v>-93.971000000000004</v>
      </c>
      <c r="K27" s="12">
        <v>-0.34668481789740868</v>
      </c>
      <c r="L27" s="14">
        <v>-45.059266951388906</v>
      </c>
      <c r="M27" s="11">
        <v>-0.20283785654143882</v>
      </c>
      <c r="N27" s="13">
        <v>345.20666033874994</v>
      </c>
    </row>
    <row r="28" spans="2:14" s="2" customFormat="1" ht="15">
      <c r="B28" s="10" t="s">
        <v>46</v>
      </c>
      <c r="C28" s="13">
        <v>158.91</v>
      </c>
      <c r="D28" s="13">
        <v>107.09499999999998</v>
      </c>
      <c r="E28" s="13">
        <v>95.575999999999993</v>
      </c>
      <c r="F28" s="13">
        <v>115.26666666666668</v>
      </c>
      <c r="G28" s="13">
        <v>129.67500000000004</v>
      </c>
      <c r="H28" s="14">
        <v>-63.334000000000003</v>
      </c>
      <c r="I28" s="11">
        <v>-0.39855263985903971</v>
      </c>
      <c r="J28" s="14">
        <v>-11.518999999999991</v>
      </c>
      <c r="K28" s="12">
        <v>-0.10755870955693536</v>
      </c>
      <c r="L28" s="14">
        <v>-19.690666666666687</v>
      </c>
      <c r="M28" s="11">
        <v>-0.17082706766917308</v>
      </c>
      <c r="N28" s="13">
        <v>172.9</v>
      </c>
    </row>
    <row r="29" spans="2:14" s="2" customFormat="1" ht="15">
      <c r="B29" s="10" t="s">
        <v>47</v>
      </c>
      <c r="C29" s="13">
        <v>81.796000000000006</v>
      </c>
      <c r="D29" s="13">
        <v>44.839999999999996</v>
      </c>
      <c r="E29" s="13">
        <v>40.643000000000001</v>
      </c>
      <c r="F29" s="13">
        <v>52.534600000000005</v>
      </c>
      <c r="G29" s="13">
        <v>59.101424999999999</v>
      </c>
      <c r="H29" s="14">
        <v>-41.153000000000006</v>
      </c>
      <c r="I29" s="11">
        <v>-0.50311751185877063</v>
      </c>
      <c r="J29" s="14">
        <v>-4.1969999999999956</v>
      </c>
      <c r="K29" s="12">
        <v>-9.359946476360384E-2</v>
      </c>
      <c r="L29" s="14">
        <v>-11.891600000000004</v>
      </c>
      <c r="M29" s="11">
        <v>-0.2263574863042643</v>
      </c>
      <c r="N29" s="13">
        <v>78.801899999999989</v>
      </c>
    </row>
    <row r="30" spans="2:14" s="2" customFormat="1" ht="15">
      <c r="B30" s="4" t="s">
        <v>40</v>
      </c>
      <c r="C30" s="15">
        <v>0</v>
      </c>
      <c r="D30" s="15">
        <v>0</v>
      </c>
      <c r="E30" s="15">
        <v>0</v>
      </c>
      <c r="F30" s="15">
        <v>0</v>
      </c>
      <c r="G30" s="15">
        <v>0</v>
      </c>
      <c r="H30" s="16">
        <v>0</v>
      </c>
      <c r="I30" s="5">
        <v>0</v>
      </c>
      <c r="J30" s="16">
        <v>0</v>
      </c>
      <c r="K30" s="6">
        <v>0</v>
      </c>
      <c r="L30" s="16">
        <v>0</v>
      </c>
      <c r="M30" s="5">
        <v>0</v>
      </c>
      <c r="N30" s="15">
        <v>0</v>
      </c>
    </row>
    <row r="31" spans="2:14" s="2" customFormat="1" ht="15">
      <c r="B31" s="4" t="s">
        <v>41</v>
      </c>
      <c r="C31" s="15">
        <v>0</v>
      </c>
      <c r="D31" s="15">
        <v>0</v>
      </c>
      <c r="E31" s="15">
        <v>0</v>
      </c>
      <c r="F31" s="15">
        <v>0</v>
      </c>
      <c r="G31" s="15">
        <v>0</v>
      </c>
      <c r="H31" s="16">
        <v>0</v>
      </c>
      <c r="I31" s="5">
        <v>0</v>
      </c>
      <c r="J31" s="16">
        <v>0</v>
      </c>
      <c r="K31" s="6">
        <v>0</v>
      </c>
      <c r="L31" s="16">
        <v>0</v>
      </c>
      <c r="M31" s="5">
        <v>0</v>
      </c>
      <c r="N31" s="15">
        <v>0</v>
      </c>
    </row>
    <row r="32" spans="2:14" s="2" customFormat="1" ht="15">
      <c r="B32" s="4" t="s">
        <v>42</v>
      </c>
      <c r="C32" s="15">
        <v>0</v>
      </c>
      <c r="D32" s="15">
        <v>0</v>
      </c>
      <c r="E32" s="15">
        <v>0</v>
      </c>
      <c r="F32" s="15">
        <v>0</v>
      </c>
      <c r="G32" s="15">
        <v>0</v>
      </c>
      <c r="H32" s="16">
        <v>0</v>
      </c>
      <c r="I32" s="5">
        <v>0</v>
      </c>
      <c r="J32" s="16">
        <v>0</v>
      </c>
      <c r="K32" s="6">
        <v>0</v>
      </c>
      <c r="L32" s="16">
        <v>0</v>
      </c>
      <c r="M32" s="5">
        <v>0</v>
      </c>
      <c r="N32" s="15">
        <v>0</v>
      </c>
    </row>
    <row r="33" spans="2:14" s="2" customFormat="1" ht="15">
      <c r="B33" s="4" t="s">
        <v>43</v>
      </c>
      <c r="C33" s="15">
        <v>0</v>
      </c>
      <c r="D33" s="15">
        <v>0</v>
      </c>
      <c r="E33" s="15">
        <v>0</v>
      </c>
      <c r="F33" s="15">
        <v>0</v>
      </c>
      <c r="G33" s="15">
        <v>0</v>
      </c>
      <c r="H33" s="16">
        <v>0</v>
      </c>
      <c r="I33" s="5">
        <v>0</v>
      </c>
      <c r="J33" s="16">
        <v>0</v>
      </c>
      <c r="K33" s="6">
        <v>0</v>
      </c>
      <c r="L33" s="16">
        <v>0</v>
      </c>
      <c r="M33" s="5">
        <v>0</v>
      </c>
      <c r="N33" s="15">
        <v>0</v>
      </c>
    </row>
  </sheetData>
  <mergeCells count="6">
    <mergeCell ref="H2:I2"/>
    <mergeCell ref="J2:K2"/>
    <mergeCell ref="L2:M2"/>
    <mergeCell ref="H3:I3"/>
    <mergeCell ref="J3:K3"/>
    <mergeCell ref="L3:M3"/>
  </mergeCells>
  <pageMargins left="1.18" right="0.5" top="0" bottom="0" header="0.5" footer="0.5"/>
  <pageSetup paperSize="5" scale="8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BU54"/>
  <sheetViews>
    <sheetView showGridLines="0" tabSelected="1" zoomScale="90" zoomScaleNormal="90" workbookViewId="0"/>
  </sheetViews>
  <sheetFormatPr defaultRowHeight="11.25"/>
  <cols>
    <col min="1" max="2" width="1.5703125" style="26" customWidth="1"/>
    <col min="3" max="3" width="5.28515625" style="26" customWidth="1"/>
    <col min="4" max="4" width="38.5703125" style="26" bestFit="1" customWidth="1"/>
    <col min="5" max="5" width="10.7109375" style="26" bestFit="1" customWidth="1"/>
    <col min="6" max="10" width="8.28515625" style="26" bestFit="1" customWidth="1"/>
    <col min="11" max="11" width="9.28515625" style="26" customWidth="1"/>
    <col min="12" max="12" width="5.7109375" style="26" customWidth="1"/>
    <col min="13" max="13" width="9.28515625" style="26" customWidth="1"/>
    <col min="14" max="14" width="5.7109375" style="26" customWidth="1"/>
    <col min="15" max="15" width="9.28515625" style="26" customWidth="1"/>
    <col min="16" max="16" width="5.7109375" style="26" customWidth="1"/>
    <col min="17" max="17" width="0.5703125" style="26" customWidth="1"/>
    <col min="18" max="18" width="3.5703125" style="26" customWidth="1"/>
    <col min="19" max="24" width="9.140625" style="26"/>
    <col min="25" max="25" width="9.140625" style="26" customWidth="1"/>
    <col min="26" max="16384" width="9.140625" style="26"/>
  </cols>
  <sheetData>
    <row r="1" spans="2:18" s="93" customFormat="1" ht="27" customHeight="1">
      <c r="D1" s="94" t="s">
        <v>76</v>
      </c>
    </row>
    <row r="2" spans="2:18" s="20" customFormat="1" ht="5.25" customHeight="1" thickBot="1"/>
    <row r="3" spans="2:18" s="20" customFormat="1" ht="17.25" customHeight="1" thickBot="1">
      <c r="E3" s="116" t="s">
        <v>80</v>
      </c>
      <c r="F3" s="123" t="s">
        <v>77</v>
      </c>
      <c r="G3" s="125" t="s">
        <v>78</v>
      </c>
      <c r="H3" s="127" t="s">
        <v>63</v>
      </c>
      <c r="I3" s="128"/>
      <c r="J3" s="129"/>
      <c r="K3" s="120" t="s">
        <v>60</v>
      </c>
      <c r="L3" s="121"/>
      <c r="M3" s="121"/>
      <c r="N3" s="121"/>
      <c r="O3" s="121"/>
      <c r="P3" s="122"/>
    </row>
    <row r="4" spans="2:18" s="20" customFormat="1" ht="21" customHeight="1" thickBot="1">
      <c r="B4" s="66" t="s">
        <v>74</v>
      </c>
      <c r="C4" s="67" t="s">
        <v>66</v>
      </c>
      <c r="D4" s="67" t="s">
        <v>49</v>
      </c>
      <c r="E4" s="117"/>
      <c r="F4" s="124"/>
      <c r="G4" s="126"/>
      <c r="H4" s="68">
        <v>42217</v>
      </c>
      <c r="I4" s="68">
        <v>42248</v>
      </c>
      <c r="J4" s="68">
        <v>42339</v>
      </c>
      <c r="K4" s="114" t="s">
        <v>8</v>
      </c>
      <c r="L4" s="115"/>
      <c r="M4" s="118" t="s">
        <v>9</v>
      </c>
      <c r="N4" s="119"/>
      <c r="O4" s="118" t="s">
        <v>10</v>
      </c>
      <c r="P4" s="119"/>
    </row>
    <row r="5" spans="2:18" s="20" customFormat="1" ht="15" customHeight="1" thickBot="1">
      <c r="B5" s="69"/>
      <c r="C5" s="70"/>
      <c r="D5" s="59"/>
      <c r="E5" s="59"/>
      <c r="F5" s="60"/>
      <c r="G5" s="60"/>
      <c r="H5" s="60"/>
      <c r="I5" s="60"/>
      <c r="J5" s="60"/>
      <c r="K5" s="113"/>
      <c r="L5" s="113"/>
      <c r="M5" s="61"/>
      <c r="N5" s="61"/>
      <c r="O5" s="61"/>
      <c r="P5" s="62"/>
    </row>
    <row r="6" spans="2:18" s="20" customFormat="1" ht="18" customHeight="1">
      <c r="B6" s="69">
        <f>Calc!V41</f>
        <v>2</v>
      </c>
      <c r="C6" s="63">
        <f>ROWS($C$6:C6)</f>
        <v>1</v>
      </c>
      <c r="D6" s="71" t="str">
        <f>VLOOKUP(B6,Calc!$B$12:$O$35,2,0)</f>
        <v>Advances</v>
      </c>
      <c r="E6" s="96">
        <f>VLOOKUP(B6,Calc!$B$12:$O$35,3,0)</f>
        <v>1220.9970000000003</v>
      </c>
      <c r="F6" s="97">
        <f>VLOOKUP(B6,Calc!$B$12:$O$35,4,0)</f>
        <v>1135.671</v>
      </c>
      <c r="G6" s="105">
        <f>VLOOKUP(B6,Calc!$B$12:$O$35,5,0)</f>
        <v>1224.3410000000001</v>
      </c>
      <c r="H6" s="98">
        <f>VLOOKUP(B6,Calc!$B$12:$O$35,6,0)</f>
        <v>1281.4566666666667</v>
      </c>
      <c r="I6" s="98">
        <f>VLOOKUP(B6,Calc!$B$12:$O$35,7,0)</f>
        <v>1280.0202499999996</v>
      </c>
      <c r="J6" s="98">
        <f>VLOOKUP(B6,Calc!$B$12:$O$35,8,0)</f>
        <v>1311.6860000000001</v>
      </c>
      <c r="K6" s="72">
        <f>VLOOKUP(B6,Calc!$B$12:$O$35,10,0)</f>
        <v>2.738745467842937E-3</v>
      </c>
      <c r="L6" s="73">
        <f>K6</f>
        <v>2.738745467842937E-3</v>
      </c>
      <c r="M6" s="72">
        <f>VLOOKUP(B6,Calc!$B$12:$O$35,12,0)</f>
        <v>7.8077189608610306E-2</v>
      </c>
      <c r="N6" s="73">
        <f>M6</f>
        <v>7.8077189608610306E-2</v>
      </c>
      <c r="O6" s="72">
        <f>VLOOKUP(B6,Calc!$B$12:$O$35,14,0)</f>
        <v>-4.4570891979700121E-2</v>
      </c>
      <c r="P6" s="73">
        <f>O6</f>
        <v>-4.4570891979700121E-2</v>
      </c>
      <c r="R6" s="81"/>
    </row>
    <row r="7" spans="2:18" s="20" customFormat="1" ht="18" customHeight="1">
      <c r="B7" s="69">
        <f>Calc!V42</f>
        <v>6</v>
      </c>
      <c r="C7" s="64">
        <f>ROWS($C$6:C7)</f>
        <v>2</v>
      </c>
      <c r="D7" s="74" t="str">
        <f>VLOOKUP(B7,Calc!$B$12:$O$35,2,0)</f>
        <v>Classified Advances</v>
      </c>
      <c r="E7" s="99">
        <f>VLOOKUP(B7,Calc!$B$12:$O$35,3,0)</f>
        <v>361.96300000000002</v>
      </c>
      <c r="F7" s="100">
        <f>VLOOKUP(B7,Calc!$B$12:$O$35,4,0)</f>
        <v>365.63200000000001</v>
      </c>
      <c r="G7" s="106">
        <f>VLOOKUP(B7,Calc!$B$12:$O$35,5,0)</f>
        <v>352.93899999999996</v>
      </c>
      <c r="H7" s="101">
        <f>VLOOKUP(B7,Calc!$B$12:$O$35,6,0)</f>
        <v>280.12166666666661</v>
      </c>
      <c r="I7" s="101">
        <f>VLOOKUP(B7,Calc!$B$12:$O$35,7,0)</f>
        <v>260.89774999999997</v>
      </c>
      <c r="J7" s="101">
        <f>VLOOKUP(B7,Calc!$B$12:$O$35,8,0)</f>
        <v>239.20099999999999</v>
      </c>
      <c r="K7" s="75">
        <f>VLOOKUP(B7,Calc!$B$12:$O$35,10,0)</f>
        <v>-2.4930724963601412E-2</v>
      </c>
      <c r="L7" s="76">
        <f t="shared" ref="L7:L15" si="0">K7</f>
        <v>-2.4930724963601412E-2</v>
      </c>
      <c r="M7" s="75">
        <f>VLOOKUP(B7,Calc!$B$12:$O$35,12,0)</f>
        <v>-3.4715232802380647E-2</v>
      </c>
      <c r="N7" s="76">
        <f t="shared" ref="N7:N15" si="1">M7</f>
        <v>-3.4715232802380647E-2</v>
      </c>
      <c r="O7" s="75">
        <f>VLOOKUP(B7,Calc!$B$12:$O$35,14,0)</f>
        <v>0.25994895075354174</v>
      </c>
      <c r="P7" s="76">
        <f t="shared" ref="P7:P15" si="2">O7</f>
        <v>0.25994895075354174</v>
      </c>
      <c r="R7" s="82"/>
    </row>
    <row r="8" spans="2:18" s="20" customFormat="1" ht="18" customHeight="1">
      <c r="B8" s="69">
        <f>Calc!V43</f>
        <v>12</v>
      </c>
      <c r="C8" s="64">
        <f>ROWS($C$6:C8)</f>
        <v>3</v>
      </c>
      <c r="D8" s="74" t="str">
        <f>VLOOKUP(B8,Calc!$B$12:$O$35,2,0)</f>
        <v>Income</v>
      </c>
      <c r="E8" s="99">
        <f>VLOOKUP(B8,Calc!$B$12:$O$35,3,0)</f>
        <v>560.92399999999998</v>
      </c>
      <c r="F8" s="100">
        <f>VLOOKUP(B8,Calc!$B$12:$O$35,4,0)</f>
        <v>409.78899999999999</v>
      </c>
      <c r="G8" s="106">
        <f>VLOOKUP(B8,Calc!$B$12:$O$35,5,0)</f>
        <v>345.67500000000001</v>
      </c>
      <c r="H8" s="101">
        <f>VLOOKUP(B8,Calc!$B$12:$O$35,6,0)</f>
        <v>415.29262304999429</v>
      </c>
      <c r="I8" s="101">
        <f>VLOOKUP(B8,Calc!$B$12:$O$35,7,0)</f>
        <v>469.80591138754562</v>
      </c>
      <c r="J8" s="101">
        <f>VLOOKUP(B8,Calc!$B$12:$O$35,8,0)</f>
        <v>636.32481825229695</v>
      </c>
      <c r="K8" s="75">
        <f>VLOOKUP(B8,Calc!$B$12:$O$35,10,0)</f>
        <v>-0.38374004321441046</v>
      </c>
      <c r="L8" s="76">
        <f t="shared" si="0"/>
        <v>-0.38374004321441046</v>
      </c>
      <c r="M8" s="75">
        <f>VLOOKUP(B8,Calc!$B$12:$O$35,12,0)</f>
        <v>-0.15645612742167306</v>
      </c>
      <c r="N8" s="76">
        <f t="shared" si="1"/>
        <v>-0.15645612742167306</v>
      </c>
      <c r="O8" s="75">
        <f>VLOOKUP(B8,Calc!$B$12:$O$35,14,0)</f>
        <v>-0.16763510639487925</v>
      </c>
      <c r="P8" s="76">
        <f t="shared" si="2"/>
        <v>-0.16763510639487925</v>
      </c>
      <c r="R8" s="82"/>
    </row>
    <row r="9" spans="2:18" s="20" customFormat="1" ht="18" customHeight="1">
      <c r="B9" s="69">
        <f>Calc!V44</f>
        <v>17</v>
      </c>
      <c r="C9" s="64">
        <f>ROWS($C$6:C9)</f>
        <v>4</v>
      </c>
      <c r="D9" s="74" t="str">
        <f>VLOOKUP(B9,Calc!$B$12:$O$35,2,0)</f>
        <v>Non Fund Base Advances</v>
      </c>
      <c r="E9" s="99">
        <f>VLOOKUP(B9,Calc!$B$12:$O$35,3,0)</f>
        <v>4252.1737499999999</v>
      </c>
      <c r="F9" s="100">
        <f>VLOOKUP(B9,Calc!$B$12:$O$35,4,0)</f>
        <v>389.19399999999996</v>
      </c>
      <c r="G9" s="106">
        <f>VLOOKUP(B9,Calc!$B$12:$O$35,5,0)</f>
        <v>337.64073760999997</v>
      </c>
      <c r="H9" s="101">
        <f>VLOOKUP(B9,Calc!$B$12:$O$35,6,0)</f>
        <v>4677.3911249999992</v>
      </c>
      <c r="I9" s="101">
        <f>VLOOKUP(B9,Calc!$B$12:$O$35,7,0)</f>
        <v>4730.5432968750001</v>
      </c>
      <c r="J9" s="101">
        <f>VLOOKUP(B9,Calc!$B$12:$O$35,8,0)</f>
        <v>4889.9998125000002</v>
      </c>
      <c r="K9" s="75">
        <f>VLOOKUP(B9,Calc!$B$12:$O$35,10,0)</f>
        <v>-0.92059573350924329</v>
      </c>
      <c r="L9" s="76">
        <f t="shared" si="0"/>
        <v>-0.92059573350924329</v>
      </c>
      <c r="M9" s="75">
        <f>VLOOKUP(B9,Calc!$B$12:$O$35,12,0)</f>
        <v>-0.13246160626833917</v>
      </c>
      <c r="N9" s="76">
        <f t="shared" si="1"/>
        <v>-0.13246160626833917</v>
      </c>
      <c r="O9" s="75">
        <f>VLOOKUP(B9,Calc!$B$12:$O$35,14,0)</f>
        <v>-0.92781430319022129</v>
      </c>
      <c r="P9" s="76">
        <f t="shared" si="2"/>
        <v>-0.92781430319022129</v>
      </c>
      <c r="R9" s="82"/>
    </row>
    <row r="10" spans="2:18" s="20" customFormat="1" ht="18" customHeight="1">
      <c r="B10" s="69">
        <f>Calc!V45</f>
        <v>16</v>
      </c>
      <c r="C10" s="64">
        <f>ROWS($C$6:C10)</f>
        <v>5</v>
      </c>
      <c r="D10" s="74" t="str">
        <f>VLOOKUP(B10,Calc!$B$12:$O$35,2,0)</f>
        <v>No of Current A/cs Opened Progressive</v>
      </c>
      <c r="E10" s="99">
        <f>VLOOKUP(B10,Calc!$B$12:$O$35,3,0)</f>
        <v>157</v>
      </c>
      <c r="F10" s="100">
        <f>VLOOKUP(B10,Calc!$B$12:$O$35,4,0)</f>
        <v>340</v>
      </c>
      <c r="G10" s="106">
        <f>VLOOKUP(B10,Calc!$B$12:$O$35,5,0)</f>
        <v>263</v>
      </c>
      <c r="H10" s="101">
        <f>VLOOKUP(B10,Calc!$B$12:$O$35,6,0)</f>
        <v>2280</v>
      </c>
      <c r="I10" s="101">
        <f>VLOOKUP(B10,Calc!$B$12:$O$35,7,0)</f>
        <v>2280</v>
      </c>
      <c r="J10" s="101">
        <f>VLOOKUP(B10,Calc!$B$12:$O$35,8,0)</f>
        <v>2280</v>
      </c>
      <c r="K10" s="75">
        <f>VLOOKUP(B10,Calc!$B$12:$O$35,10,0)</f>
        <v>0.67515923566878977</v>
      </c>
      <c r="L10" s="76">
        <f t="shared" si="0"/>
        <v>0.67515923566878977</v>
      </c>
      <c r="M10" s="75">
        <f>VLOOKUP(B10,Calc!$B$12:$O$35,12,0)</f>
        <v>-0.22647058823529412</v>
      </c>
      <c r="N10" s="76">
        <f t="shared" si="1"/>
        <v>-0.22647058823529412</v>
      </c>
      <c r="O10" s="75">
        <f>VLOOKUP(B10,Calc!$B$12:$O$35,14,0)</f>
        <v>-0.88464912280701757</v>
      </c>
      <c r="P10" s="76">
        <f t="shared" si="2"/>
        <v>-0.88464912280701757</v>
      </c>
      <c r="R10" s="82"/>
    </row>
    <row r="11" spans="2:18" s="20" customFormat="1" ht="18" customHeight="1">
      <c r="B11" s="69">
        <f>Calc!V46</f>
        <v>8</v>
      </c>
      <c r="C11" s="64">
        <f>ROWS($C$6:C11)</f>
        <v>6</v>
      </c>
      <c r="D11" s="74" t="str">
        <f>VLOOKUP(B11,Calc!$B$12:$O$35,2,0)</f>
        <v>Expenditure Excluding Administrative Exp.</v>
      </c>
      <c r="E11" s="99">
        <f>VLOOKUP(B11,Calc!$B$12:$O$35,3,0)</f>
        <v>346.73</v>
      </c>
      <c r="F11" s="100">
        <f>VLOOKUP(B11,Calc!$B$12:$O$35,4,0)</f>
        <v>271.05599999999998</v>
      </c>
      <c r="G11" s="106">
        <f>VLOOKUP(B11,Calc!$B$12:$O$35,5,0)</f>
        <v>177.08499999999998</v>
      </c>
      <c r="H11" s="101">
        <f>VLOOKUP(B11,Calc!$B$12:$O$35,6,0)</f>
        <v>222.14426695138889</v>
      </c>
      <c r="I11" s="101">
        <f>VLOOKUP(B11,Calc!$B$12:$O$35,7,0)</f>
        <v>252.16047405374999</v>
      </c>
      <c r="J11" s="101">
        <f>VLOOKUP(B11,Calc!$B$12:$O$35,8,0)</f>
        <v>345.20666033874994</v>
      </c>
      <c r="K11" s="75">
        <f>VLOOKUP(B11,Calc!$B$12:$O$35,10,0)</f>
        <v>-0.48927119084013504</v>
      </c>
      <c r="L11" s="76">
        <f t="shared" si="0"/>
        <v>-0.48927119084013504</v>
      </c>
      <c r="M11" s="75">
        <f>VLOOKUP(B11,Calc!$B$12:$O$35,12,0)</f>
        <v>-0.34668481789740868</v>
      </c>
      <c r="N11" s="76">
        <f t="shared" si="1"/>
        <v>-0.34668481789740868</v>
      </c>
      <c r="O11" s="75">
        <f>VLOOKUP(B11,Calc!$B$12:$O$35,14,0)</f>
        <v>-0.20283785654143882</v>
      </c>
      <c r="P11" s="76">
        <f t="shared" si="2"/>
        <v>-0.20283785654143882</v>
      </c>
      <c r="R11" s="82"/>
    </row>
    <row r="12" spans="2:18" s="20" customFormat="1" ht="18" customHeight="1">
      <c r="B12" s="69">
        <f>Calc!V47</f>
        <v>14</v>
      </c>
      <c r="C12" s="64">
        <f>ROWS($C$6:C12)</f>
        <v>7</v>
      </c>
      <c r="D12" s="74" t="str">
        <f>VLOOKUP(B12,Calc!$B$12:$O$35,2,0)</f>
        <v>NBP Adv: Sal: O/S</v>
      </c>
      <c r="E12" s="99">
        <f>VLOOKUP(B12,Calc!$B$12:$O$35,3,0)</f>
        <v>128.208</v>
      </c>
      <c r="F12" s="100">
        <f>VLOOKUP(B12,Calc!$B$12:$O$35,4,0)</f>
        <v>116.77300000000001</v>
      </c>
      <c r="G12" s="106">
        <f>VLOOKUP(B12,Calc!$B$12:$O$35,5,0)</f>
        <v>137.208</v>
      </c>
      <c r="H12" s="101">
        <f>VLOOKUP(B12,Calc!$B$12:$O$35,6,0)</f>
        <v>143.01933333333332</v>
      </c>
      <c r="I12" s="101">
        <f>VLOOKUP(B12,Calc!$B$12:$O$35,7,0)</f>
        <v>146.40150000000003</v>
      </c>
      <c r="J12" s="101">
        <f>VLOOKUP(B12,Calc!$B$12:$O$35,8,0)</f>
        <v>156.54799999999997</v>
      </c>
      <c r="K12" s="75">
        <f>VLOOKUP(B12,Calc!$B$12:$O$35,10,0)</f>
        <v>7.0198427555222764E-2</v>
      </c>
      <c r="L12" s="76">
        <f t="shared" si="0"/>
        <v>7.0198427555222764E-2</v>
      </c>
      <c r="M12" s="75">
        <f>VLOOKUP(B12,Calc!$B$12:$O$35,12,0)</f>
        <v>0.17499764500355378</v>
      </c>
      <c r="N12" s="76">
        <f t="shared" si="1"/>
        <v>0.17499764500355378</v>
      </c>
      <c r="O12" s="75">
        <f>VLOOKUP(B12,Calc!$B$12:$O$35,14,0)</f>
        <v>-4.0633201105677953E-2</v>
      </c>
      <c r="P12" s="76">
        <f t="shared" si="2"/>
        <v>-4.0633201105677953E-2</v>
      </c>
      <c r="R12" s="82"/>
    </row>
    <row r="13" spans="2:18" s="20" customFormat="1" ht="18" customHeight="1">
      <c r="B13" s="69">
        <f>Calc!V48</f>
        <v>21</v>
      </c>
      <c r="C13" s="64">
        <f>ROWS($C$6:C13)</f>
        <v>8</v>
      </c>
      <c r="D13" s="74" t="str">
        <f>VLOOKUP(B13,Calc!$B$12:$O$35,2,0)</f>
        <v>Personal Expenses</v>
      </c>
      <c r="E13" s="99">
        <f>VLOOKUP(B13,Calc!$B$12:$O$35,3,0)</f>
        <v>158.91</v>
      </c>
      <c r="F13" s="100">
        <f>VLOOKUP(B13,Calc!$B$12:$O$35,4,0)</f>
        <v>107.09499999999998</v>
      </c>
      <c r="G13" s="106">
        <f>VLOOKUP(B13,Calc!$B$12:$O$35,5,0)</f>
        <v>95.575999999999993</v>
      </c>
      <c r="H13" s="101">
        <f>VLOOKUP(B13,Calc!$B$12:$O$35,6,0)</f>
        <v>115.26666666666668</v>
      </c>
      <c r="I13" s="101">
        <f>VLOOKUP(B13,Calc!$B$12:$O$35,7,0)</f>
        <v>129.67500000000004</v>
      </c>
      <c r="J13" s="101">
        <f>VLOOKUP(B13,Calc!$B$12:$O$35,8,0)</f>
        <v>172.9</v>
      </c>
      <c r="K13" s="75">
        <f>VLOOKUP(B13,Calc!$B$12:$O$35,10,0)</f>
        <v>-0.39855263985903971</v>
      </c>
      <c r="L13" s="76">
        <f t="shared" si="0"/>
        <v>-0.39855263985903971</v>
      </c>
      <c r="M13" s="75">
        <f>VLOOKUP(B13,Calc!$B$12:$O$35,12,0)</f>
        <v>-0.10755870955693536</v>
      </c>
      <c r="N13" s="76">
        <f t="shared" si="1"/>
        <v>-0.10755870955693536</v>
      </c>
      <c r="O13" s="75">
        <f>VLOOKUP(B13,Calc!$B$12:$O$35,14,0)</f>
        <v>-0.17082706766917308</v>
      </c>
      <c r="P13" s="76">
        <f t="shared" si="2"/>
        <v>-0.17082706766917308</v>
      </c>
      <c r="R13" s="82"/>
    </row>
    <row r="14" spans="2:18" s="20" customFormat="1" ht="18" customHeight="1">
      <c r="B14" s="69">
        <f>Calc!V49</f>
        <v>18</v>
      </c>
      <c r="C14" s="64">
        <f>ROWS($C$6:C14)</f>
        <v>9</v>
      </c>
      <c r="D14" s="74" t="str">
        <f>VLOOKUP(B14,Calc!$B$12:$O$35,2,0)</f>
        <v>Non Fund Base Income</v>
      </c>
      <c r="E14" s="99">
        <f>VLOOKUP(B14,Calc!$B$12:$O$35,3,0)</f>
        <v>103.71600000000001</v>
      </c>
      <c r="F14" s="100">
        <f>VLOOKUP(B14,Calc!$B$12:$O$35,4,0)</f>
        <v>68.13300000000001</v>
      </c>
      <c r="G14" s="106">
        <f>VLOOKUP(B14,Calc!$B$12:$O$35,5,0)</f>
        <v>75.643999999999991</v>
      </c>
      <c r="H14" s="101">
        <f>VLOOKUP(B14,Calc!$B$12:$O$35,6,0)</f>
        <v>88.603333333333339</v>
      </c>
      <c r="I14" s="101">
        <f>VLOOKUP(B14,Calc!$B$12:$O$35,7,0)</f>
        <v>99.678750000000008</v>
      </c>
      <c r="J14" s="101">
        <f>VLOOKUP(B14,Calc!$B$12:$O$35,8,0)</f>
        <v>132.90499999999997</v>
      </c>
      <c r="K14" s="75">
        <f>VLOOKUP(B14,Calc!$B$12:$O$35,10,0)</f>
        <v>-0.27066219291141208</v>
      </c>
      <c r="L14" s="76">
        <f t="shared" si="0"/>
        <v>-0.27066219291141208</v>
      </c>
      <c r="M14" s="75">
        <f>VLOOKUP(B14,Calc!$B$12:$O$35,12,0)</f>
        <v>0.11024026536333319</v>
      </c>
      <c r="N14" s="76">
        <f t="shared" si="1"/>
        <v>0.11024026536333319</v>
      </c>
      <c r="O14" s="75">
        <f>VLOOKUP(B14,Calc!$B$12:$O$35,14,0)</f>
        <v>-0.14626236785673993</v>
      </c>
      <c r="P14" s="76">
        <f t="shared" si="2"/>
        <v>-0.14626236785673993</v>
      </c>
      <c r="R14" s="82"/>
    </row>
    <row r="15" spans="2:18" s="20" customFormat="1" ht="18" customHeight="1" thickBot="1">
      <c r="B15" s="69">
        <f>Calc!V50</f>
        <v>15</v>
      </c>
      <c r="C15" s="65">
        <f>ROWS($C$6:C15)</f>
        <v>10</v>
      </c>
      <c r="D15" s="77" t="str">
        <f>VLOOKUP(B15,Calc!$B$12:$O$35,2,0)</f>
        <v>No of Current A/Cs Opened during Month</v>
      </c>
      <c r="E15" s="102">
        <f>VLOOKUP(B15,Calc!$B$12:$O$35,3,0)</f>
        <v>2280</v>
      </c>
      <c r="F15" s="103">
        <f>VLOOKUP(B15,Calc!$B$12:$O$35,4,0)</f>
        <v>20</v>
      </c>
      <c r="G15" s="107">
        <f>VLOOKUP(B15,Calc!$B$12:$O$35,5,0)</f>
        <v>41</v>
      </c>
      <c r="H15" s="104">
        <f>VLOOKUP(B15,Calc!$B$12:$O$35,6,0)</f>
        <v>190</v>
      </c>
      <c r="I15" s="104">
        <f>VLOOKUP(B15,Calc!$B$12:$O$35,7,0)</f>
        <v>190</v>
      </c>
      <c r="J15" s="104">
        <f>VLOOKUP(B15,Calc!$B$12:$O$35,8,0)</f>
        <v>2280</v>
      </c>
      <c r="K15" s="78">
        <f>VLOOKUP(B15,Calc!$B$12:$O$35,10,0)</f>
        <v>-0.98201754385964912</v>
      </c>
      <c r="L15" s="79">
        <f t="shared" si="0"/>
        <v>-0.98201754385964912</v>
      </c>
      <c r="M15" s="78">
        <f>VLOOKUP(B15,Calc!$B$12:$O$35,12,0)</f>
        <v>1.05</v>
      </c>
      <c r="N15" s="79">
        <f t="shared" si="1"/>
        <v>1.05</v>
      </c>
      <c r="O15" s="78">
        <f>VLOOKUP(B15,Calc!$B$12:$O$35,14,0)</f>
        <v>-0.78421052631578947</v>
      </c>
      <c r="P15" s="79">
        <f t="shared" si="2"/>
        <v>-0.78421052631578947</v>
      </c>
      <c r="R15" s="83"/>
    </row>
    <row r="16" spans="2:18" ht="3" customHeight="1" thickBot="1"/>
    <row r="17" spans="3:16">
      <c r="C17" s="84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6"/>
    </row>
    <row r="18" spans="3:16">
      <c r="C18" s="87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8"/>
    </row>
    <row r="19" spans="3:16">
      <c r="C19" s="87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8"/>
    </row>
    <row r="20" spans="3:16">
      <c r="C20" s="87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8"/>
    </row>
    <row r="21" spans="3:16">
      <c r="C21" s="87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8"/>
    </row>
    <row r="22" spans="3:16">
      <c r="C22" s="87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8"/>
    </row>
    <row r="23" spans="3:16">
      <c r="C23" s="87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8"/>
    </row>
    <row r="24" spans="3:16">
      <c r="C24" s="87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8"/>
    </row>
    <row r="25" spans="3:16">
      <c r="C25" s="87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8"/>
    </row>
    <row r="26" spans="3:16">
      <c r="C26" s="87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8"/>
    </row>
    <row r="27" spans="3:16">
      <c r="C27" s="87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8"/>
    </row>
    <row r="28" spans="3:16">
      <c r="C28" s="87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8"/>
    </row>
    <row r="29" spans="3:16" ht="12" thickBot="1">
      <c r="C29" s="89"/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1"/>
    </row>
    <row r="31" spans="3:16" s="92" customFormat="1" ht="20.25" customHeight="1">
      <c r="D31" s="95" t="s">
        <v>79</v>
      </c>
    </row>
    <row r="35" spans="24:73">
      <c r="Z35" s="108">
        <v>42217</v>
      </c>
      <c r="AA35" s="108">
        <v>42248</v>
      </c>
      <c r="AB35" s="108">
        <v>42339</v>
      </c>
      <c r="AE35" s="108">
        <v>42217</v>
      </c>
      <c r="AF35" s="108">
        <v>42248</v>
      </c>
      <c r="AG35" s="108">
        <v>42339</v>
      </c>
      <c r="AJ35" s="108">
        <v>42217</v>
      </c>
      <c r="AK35" s="108">
        <v>42248</v>
      </c>
      <c r="AL35" s="108">
        <v>42339</v>
      </c>
      <c r="AO35" s="108">
        <v>42217</v>
      </c>
      <c r="AP35" s="108">
        <v>42248</v>
      </c>
      <c r="AQ35" s="108">
        <v>42339</v>
      </c>
      <c r="AT35" s="108">
        <v>42217</v>
      </c>
      <c r="AU35" s="108">
        <v>42248</v>
      </c>
      <c r="AV35" s="108">
        <v>42339</v>
      </c>
      <c r="AY35" s="108">
        <v>42217</v>
      </c>
      <c r="AZ35" s="108">
        <v>42248</v>
      </c>
      <c r="BA35" s="108">
        <v>42339</v>
      </c>
      <c r="BD35" s="108">
        <v>42217</v>
      </c>
      <c r="BE35" s="108">
        <v>42248</v>
      </c>
      <c r="BF35" s="108">
        <v>42339</v>
      </c>
      <c r="BI35" s="108">
        <v>42217</v>
      </c>
      <c r="BJ35" s="108">
        <v>42248</v>
      </c>
      <c r="BK35" s="108">
        <v>42339</v>
      </c>
      <c r="BN35" s="108">
        <v>42217</v>
      </c>
      <c r="BO35" s="108">
        <v>42248</v>
      </c>
      <c r="BP35" s="108">
        <v>42339</v>
      </c>
      <c r="BS35" s="108">
        <v>42217</v>
      </c>
      <c r="BT35" s="108">
        <v>42248</v>
      </c>
      <c r="BU35" s="108">
        <v>42339</v>
      </c>
    </row>
    <row r="36" spans="24:73">
      <c r="X36" s="26" t="s">
        <v>82</v>
      </c>
      <c r="Y36" s="26" t="s">
        <v>59</v>
      </c>
      <c r="Z36" s="109">
        <f>E6</f>
        <v>1220.9970000000003</v>
      </c>
      <c r="AA36" s="109">
        <f>Z36</f>
        <v>1220.9970000000003</v>
      </c>
      <c r="AB36" s="109">
        <f>AA36</f>
        <v>1220.9970000000003</v>
      </c>
      <c r="AD36" s="26" t="s">
        <v>59</v>
      </c>
      <c r="AE36" s="109">
        <f>E7</f>
        <v>361.96300000000002</v>
      </c>
      <c r="AF36" s="109">
        <f>AE36</f>
        <v>361.96300000000002</v>
      </c>
      <c r="AG36" s="109">
        <f>AF36</f>
        <v>361.96300000000002</v>
      </c>
      <c r="AI36" s="26" t="s">
        <v>59</v>
      </c>
      <c r="AJ36" s="109">
        <f>E8</f>
        <v>560.92399999999998</v>
      </c>
      <c r="AK36" s="109">
        <f>AJ36</f>
        <v>560.92399999999998</v>
      </c>
      <c r="AL36" s="109">
        <f>AK36</f>
        <v>560.92399999999998</v>
      </c>
      <c r="AN36" s="26" t="s">
        <v>59</v>
      </c>
      <c r="AO36" s="109">
        <f>E9</f>
        <v>4252.1737499999999</v>
      </c>
      <c r="AP36" s="109">
        <f>AO36</f>
        <v>4252.1737499999999</v>
      </c>
      <c r="AQ36" s="109">
        <f>AP36</f>
        <v>4252.1737499999999</v>
      </c>
      <c r="AS36" s="26" t="s">
        <v>59</v>
      </c>
      <c r="AT36" s="109">
        <f>E10</f>
        <v>157</v>
      </c>
      <c r="AU36" s="109">
        <f>AT36</f>
        <v>157</v>
      </c>
      <c r="AV36" s="109">
        <f>AU36</f>
        <v>157</v>
      </c>
      <c r="AX36" s="26" t="s">
        <v>59</v>
      </c>
      <c r="AY36" s="109">
        <f>E11</f>
        <v>346.73</v>
      </c>
      <c r="AZ36" s="109">
        <f>AY36</f>
        <v>346.73</v>
      </c>
      <c r="BA36" s="109">
        <f>AZ36</f>
        <v>346.73</v>
      </c>
      <c r="BC36" s="26" t="s">
        <v>59</v>
      </c>
      <c r="BD36" s="109">
        <f>E12</f>
        <v>128.208</v>
      </c>
      <c r="BE36" s="109">
        <f>BD36</f>
        <v>128.208</v>
      </c>
      <c r="BF36" s="109">
        <f>BE36</f>
        <v>128.208</v>
      </c>
      <c r="BH36" s="26" t="s">
        <v>59</v>
      </c>
      <c r="BI36" s="109">
        <f>E13</f>
        <v>158.91</v>
      </c>
      <c r="BJ36" s="109">
        <f>BI36</f>
        <v>158.91</v>
      </c>
      <c r="BK36" s="109">
        <f>BJ36</f>
        <v>158.91</v>
      </c>
      <c r="BM36" s="26" t="s">
        <v>59</v>
      </c>
      <c r="BN36" s="109">
        <f>E14</f>
        <v>103.71600000000001</v>
      </c>
      <c r="BO36" s="109">
        <f>BN36</f>
        <v>103.71600000000001</v>
      </c>
      <c r="BP36" s="109">
        <f>BO36</f>
        <v>103.71600000000001</v>
      </c>
      <c r="BR36" s="26" t="s">
        <v>59</v>
      </c>
      <c r="BS36" s="109">
        <f>E15</f>
        <v>2280</v>
      </c>
      <c r="BT36" s="109">
        <f>BS36</f>
        <v>2280</v>
      </c>
      <c r="BU36" s="109">
        <f>BT36</f>
        <v>2280</v>
      </c>
    </row>
    <row r="37" spans="24:73">
      <c r="X37" s="26" t="s">
        <v>83</v>
      </c>
      <c r="Y37" s="26" t="s">
        <v>77</v>
      </c>
      <c r="Z37" s="109">
        <f>F6</f>
        <v>1135.671</v>
      </c>
      <c r="AA37" s="26" t="e">
        <f>NA()</f>
        <v>#N/A</v>
      </c>
      <c r="AB37" s="26" t="e">
        <f>NA()</f>
        <v>#N/A</v>
      </c>
      <c r="AD37" s="26" t="s">
        <v>77</v>
      </c>
      <c r="AE37" s="109">
        <f>F7</f>
        <v>365.63200000000001</v>
      </c>
      <c r="AF37" s="26" t="e">
        <f>NA()</f>
        <v>#N/A</v>
      </c>
      <c r="AG37" s="26" t="e">
        <f>NA()</f>
        <v>#N/A</v>
      </c>
      <c r="AI37" s="26" t="s">
        <v>77</v>
      </c>
      <c r="AJ37" s="109">
        <f>F8</f>
        <v>409.78899999999999</v>
      </c>
      <c r="AK37" s="26" t="e">
        <f>NA()</f>
        <v>#N/A</v>
      </c>
      <c r="AL37" s="26" t="e">
        <f>NA()</f>
        <v>#N/A</v>
      </c>
      <c r="AN37" s="26" t="s">
        <v>77</v>
      </c>
      <c r="AO37" s="109">
        <f>F9</f>
        <v>389.19399999999996</v>
      </c>
      <c r="AP37" s="26" t="e">
        <f>NA()</f>
        <v>#N/A</v>
      </c>
      <c r="AQ37" s="26" t="e">
        <f>NA()</f>
        <v>#N/A</v>
      </c>
      <c r="AS37" s="26" t="s">
        <v>77</v>
      </c>
      <c r="AT37" s="109">
        <f>F10</f>
        <v>340</v>
      </c>
      <c r="AU37" s="26" t="e">
        <f>NA()</f>
        <v>#N/A</v>
      </c>
      <c r="AV37" s="26" t="e">
        <f>NA()</f>
        <v>#N/A</v>
      </c>
      <c r="AX37" s="26" t="s">
        <v>77</v>
      </c>
      <c r="AY37" s="109">
        <f>F11</f>
        <v>271.05599999999998</v>
      </c>
      <c r="AZ37" s="26" t="e">
        <f>NA()</f>
        <v>#N/A</v>
      </c>
      <c r="BA37" s="26" t="e">
        <f>NA()</f>
        <v>#N/A</v>
      </c>
      <c r="BC37" s="26" t="s">
        <v>77</v>
      </c>
      <c r="BD37" s="109">
        <f>F12</f>
        <v>116.77300000000001</v>
      </c>
      <c r="BE37" s="26" t="e">
        <f>NA()</f>
        <v>#N/A</v>
      </c>
      <c r="BF37" s="26" t="e">
        <f>NA()</f>
        <v>#N/A</v>
      </c>
      <c r="BH37" s="26" t="s">
        <v>77</v>
      </c>
      <c r="BI37" s="109">
        <f>F13</f>
        <v>107.09499999999998</v>
      </c>
      <c r="BJ37" s="26" t="e">
        <f>NA()</f>
        <v>#N/A</v>
      </c>
      <c r="BK37" s="26" t="e">
        <f>NA()</f>
        <v>#N/A</v>
      </c>
      <c r="BM37" s="26" t="s">
        <v>77</v>
      </c>
      <c r="BN37" s="109">
        <f>F14</f>
        <v>68.13300000000001</v>
      </c>
      <c r="BO37" s="26" t="e">
        <f>NA()</f>
        <v>#N/A</v>
      </c>
      <c r="BP37" s="26" t="e">
        <f>NA()</f>
        <v>#N/A</v>
      </c>
      <c r="BR37" s="26" t="s">
        <v>77</v>
      </c>
      <c r="BS37" s="109">
        <f>F15</f>
        <v>20</v>
      </c>
      <c r="BT37" s="26" t="e">
        <f>NA()</f>
        <v>#N/A</v>
      </c>
      <c r="BU37" s="26" t="e">
        <f>NA()</f>
        <v>#N/A</v>
      </c>
    </row>
    <row r="38" spans="24:73">
      <c r="X38" s="26" t="s">
        <v>84</v>
      </c>
      <c r="Y38" s="26" t="s">
        <v>63</v>
      </c>
      <c r="Z38" s="109">
        <f>H6</f>
        <v>1281.4566666666667</v>
      </c>
      <c r="AA38" s="109">
        <f>I6</f>
        <v>1280.0202499999996</v>
      </c>
      <c r="AB38" s="109">
        <f>J6</f>
        <v>1311.6860000000001</v>
      </c>
      <c r="AD38" s="26" t="s">
        <v>63</v>
      </c>
      <c r="AE38" s="109">
        <f>H7</f>
        <v>280.12166666666661</v>
      </c>
      <c r="AF38" s="109">
        <f>I7</f>
        <v>260.89774999999997</v>
      </c>
      <c r="AG38" s="109">
        <f>J7</f>
        <v>239.20099999999999</v>
      </c>
      <c r="AI38" s="26" t="s">
        <v>63</v>
      </c>
      <c r="AJ38" s="109">
        <f>H8</f>
        <v>415.29262304999429</v>
      </c>
      <c r="AK38" s="109">
        <f>I8</f>
        <v>469.80591138754562</v>
      </c>
      <c r="AL38" s="109">
        <f>J8</f>
        <v>636.32481825229695</v>
      </c>
      <c r="AN38" s="26" t="s">
        <v>63</v>
      </c>
      <c r="AO38" s="109">
        <f>H9</f>
        <v>4677.3911249999992</v>
      </c>
      <c r="AP38" s="109">
        <f>I9</f>
        <v>4730.5432968750001</v>
      </c>
      <c r="AQ38" s="109">
        <f>J9</f>
        <v>4889.9998125000002</v>
      </c>
      <c r="AS38" s="26" t="s">
        <v>63</v>
      </c>
      <c r="AT38" s="109">
        <f>H10</f>
        <v>2280</v>
      </c>
      <c r="AU38" s="109">
        <f>I10</f>
        <v>2280</v>
      </c>
      <c r="AV38" s="109">
        <f>J10</f>
        <v>2280</v>
      </c>
      <c r="AX38" s="26" t="s">
        <v>63</v>
      </c>
      <c r="AY38" s="109">
        <f>H11</f>
        <v>222.14426695138889</v>
      </c>
      <c r="AZ38" s="109">
        <f>I11</f>
        <v>252.16047405374999</v>
      </c>
      <c r="BA38" s="109">
        <f>J11</f>
        <v>345.20666033874994</v>
      </c>
      <c r="BC38" s="26" t="s">
        <v>63</v>
      </c>
      <c r="BD38" s="109">
        <f>H12</f>
        <v>143.01933333333332</v>
      </c>
      <c r="BE38" s="109">
        <f>I12</f>
        <v>146.40150000000003</v>
      </c>
      <c r="BF38" s="109">
        <f>J12</f>
        <v>156.54799999999997</v>
      </c>
      <c r="BH38" s="26" t="s">
        <v>63</v>
      </c>
      <c r="BI38" s="109">
        <f>H13</f>
        <v>115.26666666666668</v>
      </c>
      <c r="BJ38" s="109">
        <f>I13</f>
        <v>129.67500000000004</v>
      </c>
      <c r="BK38" s="109">
        <f>J13</f>
        <v>172.9</v>
      </c>
      <c r="BM38" s="26" t="s">
        <v>63</v>
      </c>
      <c r="BN38" s="109">
        <f>H14</f>
        <v>88.603333333333339</v>
      </c>
      <c r="BO38" s="109">
        <f>I14</f>
        <v>99.678750000000008</v>
      </c>
      <c r="BP38" s="109">
        <f>J14</f>
        <v>132.90499999999997</v>
      </c>
      <c r="BR38" s="26" t="s">
        <v>63</v>
      </c>
      <c r="BS38" s="109">
        <f>H15</f>
        <v>190</v>
      </c>
      <c r="BT38" s="109">
        <f>I15</f>
        <v>190</v>
      </c>
      <c r="BU38" s="109">
        <f>J15</f>
        <v>2280</v>
      </c>
    </row>
    <row r="39" spans="24:73">
      <c r="X39" s="26" t="s">
        <v>85</v>
      </c>
      <c r="Y39" s="26" t="s">
        <v>81</v>
      </c>
      <c r="Z39" s="109">
        <f>G6</f>
        <v>1224.3410000000001</v>
      </c>
      <c r="AA39" s="26" t="e">
        <f>NA()</f>
        <v>#N/A</v>
      </c>
      <c r="AB39" s="26" t="e">
        <f>NA()</f>
        <v>#N/A</v>
      </c>
      <c r="AD39" s="26" t="s">
        <v>81</v>
      </c>
      <c r="AE39" s="109">
        <f>G7</f>
        <v>352.93899999999996</v>
      </c>
      <c r="AF39" s="26" t="e">
        <f>NA()</f>
        <v>#N/A</v>
      </c>
      <c r="AG39" s="26" t="e">
        <f>NA()</f>
        <v>#N/A</v>
      </c>
      <c r="AI39" s="26" t="s">
        <v>81</v>
      </c>
      <c r="AJ39" s="109">
        <f>G8</f>
        <v>345.67500000000001</v>
      </c>
      <c r="AK39" s="26" t="e">
        <f>NA()</f>
        <v>#N/A</v>
      </c>
      <c r="AL39" s="26" t="e">
        <f>NA()</f>
        <v>#N/A</v>
      </c>
      <c r="AN39" s="26" t="s">
        <v>81</v>
      </c>
      <c r="AO39" s="109">
        <f>G9</f>
        <v>337.64073760999997</v>
      </c>
      <c r="AP39" s="26" t="e">
        <f>NA()</f>
        <v>#N/A</v>
      </c>
      <c r="AQ39" s="26" t="e">
        <f>NA()</f>
        <v>#N/A</v>
      </c>
      <c r="AS39" s="26" t="s">
        <v>81</v>
      </c>
      <c r="AT39" s="109">
        <f>G10</f>
        <v>263</v>
      </c>
      <c r="AU39" s="26" t="e">
        <f>NA()</f>
        <v>#N/A</v>
      </c>
      <c r="AV39" s="26" t="e">
        <f>NA()</f>
        <v>#N/A</v>
      </c>
      <c r="AX39" s="26" t="s">
        <v>81</v>
      </c>
      <c r="AY39" s="109">
        <f>G11</f>
        <v>177.08499999999998</v>
      </c>
      <c r="AZ39" s="26" t="e">
        <f>NA()</f>
        <v>#N/A</v>
      </c>
      <c r="BA39" s="26" t="e">
        <f>NA()</f>
        <v>#N/A</v>
      </c>
      <c r="BC39" s="26" t="s">
        <v>81</v>
      </c>
      <c r="BD39" s="109">
        <f>G12</f>
        <v>137.208</v>
      </c>
      <c r="BE39" s="26" t="e">
        <f>NA()</f>
        <v>#N/A</v>
      </c>
      <c r="BF39" s="26" t="e">
        <f>NA()</f>
        <v>#N/A</v>
      </c>
      <c r="BH39" s="26" t="s">
        <v>81</v>
      </c>
      <c r="BI39" s="109">
        <f>G13</f>
        <v>95.575999999999993</v>
      </c>
      <c r="BJ39" s="26" t="e">
        <f>NA()</f>
        <v>#N/A</v>
      </c>
      <c r="BK39" s="26" t="e">
        <f>NA()</f>
        <v>#N/A</v>
      </c>
      <c r="BM39" s="26" t="s">
        <v>81</v>
      </c>
      <c r="BN39" s="109">
        <f>G14</f>
        <v>75.643999999999991</v>
      </c>
      <c r="BO39" s="26" t="e">
        <f>NA()</f>
        <v>#N/A</v>
      </c>
      <c r="BP39" s="26" t="e">
        <f>NA()</f>
        <v>#N/A</v>
      </c>
      <c r="BR39" s="26" t="s">
        <v>81</v>
      </c>
      <c r="BS39" s="109">
        <f>G15</f>
        <v>41</v>
      </c>
      <c r="BT39" s="26" t="e">
        <f>NA()</f>
        <v>#N/A</v>
      </c>
      <c r="BU39" s="26" t="e">
        <f>NA()</f>
        <v>#N/A</v>
      </c>
    </row>
    <row r="43" spans="24:73" s="80" customFormat="1"/>
    <row r="44" spans="24:73" s="80" customFormat="1"/>
    <row r="45" spans="24:73" s="80" customFormat="1" ht="2.25" customHeight="1"/>
    <row r="46" spans="24:73" s="80" customFormat="1"/>
    <row r="47" spans="24:73" s="80" customFormat="1"/>
    <row r="48" spans="24:73" s="80" customFormat="1"/>
    <row r="49" s="80" customFormat="1"/>
    <row r="50" s="80" customFormat="1"/>
    <row r="51" s="80" customFormat="1"/>
    <row r="52" s="80" customFormat="1"/>
    <row r="53" s="80" customFormat="1"/>
    <row r="54" s="80" customFormat="1"/>
  </sheetData>
  <mergeCells count="9">
    <mergeCell ref="K5:L5"/>
    <mergeCell ref="K4:L4"/>
    <mergeCell ref="E3:E4"/>
    <mergeCell ref="M4:N4"/>
    <mergeCell ref="O4:P4"/>
    <mergeCell ref="K3:P3"/>
    <mergeCell ref="F3:F4"/>
    <mergeCell ref="G3:G4"/>
    <mergeCell ref="H3:J3"/>
  </mergeCells>
  <conditionalFormatting sqref="K6:K15">
    <cfRule type="dataBar" priority="6">
      <dataBar showValue="0">
        <cfvo type="percent" val="0"/>
        <cfvo type="percent" val="100"/>
        <color rgb="FF638EC6"/>
      </dataBar>
      <extLst>
        <ext xmlns:x14="http://schemas.microsoft.com/office/spreadsheetml/2009/9/main" uri="{B025F937-C7B1-47D3-B67F-A62EFF666E3E}">
          <x14:id>{E49FF06B-362E-48EF-AE42-89E4BA17C8EE}</x14:id>
        </ext>
      </extLst>
    </cfRule>
  </conditionalFormatting>
  <conditionalFormatting sqref="M6:M15">
    <cfRule type="dataBar" priority="5">
      <dataBar showValue="0">
        <cfvo type="percent" val="0"/>
        <cfvo type="percent" val="100"/>
        <color rgb="FF638EC6"/>
      </dataBar>
      <extLst>
        <ext xmlns:x14="http://schemas.microsoft.com/office/spreadsheetml/2009/9/main" uri="{B025F937-C7B1-47D3-B67F-A62EFF666E3E}">
          <x14:id>{9386E310-CA89-43CF-B130-D4E69D220B6C}</x14:id>
        </ext>
      </extLst>
    </cfRule>
  </conditionalFormatting>
  <conditionalFormatting sqref="O6:O15">
    <cfRule type="dataBar" priority="4">
      <dataBar showValue="0">
        <cfvo type="percent" val="0"/>
        <cfvo type="percent" val="100"/>
        <color rgb="FF638EC6"/>
      </dataBar>
      <extLst>
        <ext xmlns:x14="http://schemas.microsoft.com/office/spreadsheetml/2009/9/main" uri="{B025F937-C7B1-47D3-B67F-A62EFF666E3E}">
          <x14:id>{2B89FE0B-2EF5-4FC9-8EDD-7B41B0448C66}</x14:id>
        </ext>
      </extLst>
    </cfRule>
  </conditionalFormatting>
  <conditionalFormatting sqref="L6:L15">
    <cfRule type="cellIs" dxfId="2" priority="3" operator="lessThan">
      <formula>0</formula>
    </cfRule>
  </conditionalFormatting>
  <conditionalFormatting sqref="N6:N15">
    <cfRule type="cellIs" dxfId="1" priority="2" operator="lessThan">
      <formula>0</formula>
    </cfRule>
  </conditionalFormatting>
  <conditionalFormatting sqref="P6:P15">
    <cfRule type="cellIs" dxfId="0" priority="1" operator="lessThan">
      <formula>0</formula>
    </cfRule>
  </conditionalFormatting>
  <pageMargins left="0.7" right="0.7" top="0.75" bottom="0.75" header="0.3" footer="0.3"/>
  <pageSetup paperSize="9" orientation="portrait" r:id="rId1"/>
  <ignoredErrors>
    <ignoredError sqref="M6:O15" 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8" r:id="rId4" name="Scroll Bar 2">
              <controlPr defaultSize="0" autoPict="0">
                <anchor moveWithCells="1">
                  <from>
                    <xdr:col>17</xdr:col>
                    <xdr:colOff>38100</xdr:colOff>
                    <xdr:row>5</xdr:row>
                    <xdr:rowOff>19050</xdr:rowOff>
                  </from>
                  <to>
                    <xdr:col>17</xdr:col>
                    <xdr:colOff>200025</xdr:colOff>
                    <xdr:row>14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5" name="Option Button 3">
              <controlPr defaultSize="0" autoFill="0" autoLine="0" autoPict="0">
                <anchor moveWithCells="1">
                  <from>
                    <xdr:col>3</xdr:col>
                    <xdr:colOff>476250</xdr:colOff>
                    <xdr:row>3</xdr:row>
                    <xdr:rowOff>257175</xdr:rowOff>
                  </from>
                  <to>
                    <xdr:col>3</xdr:col>
                    <xdr:colOff>723900</xdr:colOff>
                    <xdr:row>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6" name="Option Button 4">
              <controlPr defaultSize="0" autoFill="0" autoLine="0" autoPict="0">
                <anchor moveWithCells="1">
                  <from>
                    <xdr:col>4</xdr:col>
                    <xdr:colOff>276225</xdr:colOff>
                    <xdr:row>3</xdr:row>
                    <xdr:rowOff>257175</xdr:rowOff>
                  </from>
                  <to>
                    <xdr:col>4</xdr:col>
                    <xdr:colOff>523875</xdr:colOff>
                    <xdr:row>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" r:id="rId7" name="Option Button 5">
              <controlPr defaultSize="0" autoFill="0" autoLine="0" autoPict="0">
                <anchor moveWithCells="1">
                  <from>
                    <xdr:col>10</xdr:col>
                    <xdr:colOff>400050</xdr:colOff>
                    <xdr:row>3</xdr:row>
                    <xdr:rowOff>257175</xdr:rowOff>
                  </from>
                  <to>
                    <xdr:col>11</xdr:col>
                    <xdr:colOff>28575</xdr:colOff>
                    <xdr:row>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2" r:id="rId8" name="Option Button 6">
              <controlPr defaultSize="0" autoFill="0" autoLine="0" autoPict="0">
                <anchor moveWithCells="1">
                  <from>
                    <xdr:col>12</xdr:col>
                    <xdr:colOff>419100</xdr:colOff>
                    <xdr:row>3</xdr:row>
                    <xdr:rowOff>257175</xdr:rowOff>
                  </from>
                  <to>
                    <xdr:col>13</xdr:col>
                    <xdr:colOff>38100</xdr:colOff>
                    <xdr:row>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3" r:id="rId9" name="Option Button 7">
              <controlPr defaultSize="0" autoFill="0" autoLine="0" autoPict="0">
                <anchor moveWithCells="1">
                  <from>
                    <xdr:col>14</xdr:col>
                    <xdr:colOff>419100</xdr:colOff>
                    <xdr:row>3</xdr:row>
                    <xdr:rowOff>257175</xdr:rowOff>
                  </from>
                  <to>
                    <xdr:col>15</xdr:col>
                    <xdr:colOff>47625</xdr:colOff>
                    <xdr:row>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4" r:id="rId10" name="Drop Down 8">
              <controlPr defaultSize="0" autoLine="0" autoPict="0">
                <anchor moveWithCells="1">
                  <from>
                    <xdr:col>3</xdr:col>
                    <xdr:colOff>152400</xdr:colOff>
                    <xdr:row>1</xdr:row>
                    <xdr:rowOff>28575</xdr:rowOff>
                  </from>
                  <to>
                    <xdr:col>3</xdr:col>
                    <xdr:colOff>1009650</xdr:colOff>
                    <xdr:row>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5" r:id="rId11" name="Option Button 9">
              <controlPr defaultSize="0" autoFill="0" autoLine="0" autoPict="0">
                <anchor moveWithCells="1">
                  <from>
                    <xdr:col>6</xdr:col>
                    <xdr:colOff>142875</xdr:colOff>
                    <xdr:row>3</xdr:row>
                    <xdr:rowOff>247650</xdr:rowOff>
                  </from>
                  <to>
                    <xdr:col>6</xdr:col>
                    <xdr:colOff>400050</xdr:colOff>
                    <xdr:row>4</xdr:row>
                    <xdr:rowOff>161925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49FF06B-362E-48EF-AE42-89E4BA17C8EE}">
            <x14:dataBar minLength="0" maxLength="100" gradient="0" axisPosition="middle">
              <x14:cfvo type="percent">
                <xm:f>0</xm:f>
              </x14:cfvo>
              <x14:cfvo type="percent">
                <xm:f>100</xm:f>
              </x14:cfvo>
              <x14:negativeFillColor rgb="FFFF0000"/>
              <x14:axisColor theme="0"/>
            </x14:dataBar>
          </x14:cfRule>
          <xm:sqref>K6:K15</xm:sqref>
        </x14:conditionalFormatting>
        <x14:conditionalFormatting xmlns:xm="http://schemas.microsoft.com/office/excel/2006/main">
          <x14:cfRule type="dataBar" id="{9386E310-CA89-43CF-B130-D4E69D220B6C}">
            <x14:dataBar minLength="0" maxLength="100" gradient="0" axisPosition="middle">
              <x14:cfvo type="percent">
                <xm:f>0</xm:f>
              </x14:cfvo>
              <x14:cfvo type="percent">
                <xm:f>100</xm:f>
              </x14:cfvo>
              <x14:negativeFillColor rgb="FFFF0000"/>
              <x14:axisColor theme="0"/>
            </x14:dataBar>
          </x14:cfRule>
          <xm:sqref>M6:M15</xm:sqref>
        </x14:conditionalFormatting>
        <x14:conditionalFormatting xmlns:xm="http://schemas.microsoft.com/office/excel/2006/main">
          <x14:cfRule type="dataBar" id="{2B89FE0B-2EF5-4FC9-8EDD-7B41B0448C66}">
            <x14:dataBar minLength="0" maxLength="100" gradient="0" axisPosition="middle">
              <x14:cfvo type="percent">
                <xm:f>0</xm:f>
              </x14:cfvo>
              <x14:cfvo type="percent">
                <xm:f>100</xm:f>
              </x14:cfvo>
              <x14:negativeFillColor rgb="FFFF0000"/>
              <x14:axisColor theme="0"/>
            </x14:dataBar>
          </x14:cfRule>
          <xm:sqref>O6:O15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33"/>
  <sheetViews>
    <sheetView showGridLines="0" zoomScale="90" zoomScaleNormal="90" workbookViewId="0">
      <pane ySplit="4" topLeftCell="A5" activePane="bottomLeft" state="frozen"/>
      <selection pane="bottomLeft" activeCell="D28" sqref="D28:D33"/>
    </sheetView>
  </sheetViews>
  <sheetFormatPr defaultColWidth="9.140625" defaultRowHeight="12.75"/>
  <cols>
    <col min="1" max="1" width="2.42578125" style="1" customWidth="1"/>
    <col min="2" max="2" width="5" style="1" bestFit="1" customWidth="1"/>
    <col min="3" max="3" width="39.42578125" style="1" bestFit="1" customWidth="1"/>
    <col min="4" max="6" width="7.42578125" style="1" bestFit="1" customWidth="1"/>
    <col min="7" max="8" width="11.5703125" style="1" bestFit="1" customWidth="1"/>
    <col min="9" max="9" width="8.85546875" style="1" bestFit="1" customWidth="1"/>
    <col min="10" max="10" width="8" style="1" bestFit="1" customWidth="1"/>
    <col min="11" max="11" width="8.42578125" style="1" bestFit="1" customWidth="1"/>
    <col min="12" max="12" width="8" style="1" bestFit="1" customWidth="1"/>
    <col min="13" max="13" width="7.42578125" style="1" bestFit="1" customWidth="1"/>
    <col min="14" max="14" width="8" style="1" bestFit="1" customWidth="1"/>
    <col min="15" max="15" width="8.42578125" style="1" bestFit="1" customWidth="1"/>
    <col min="16" max="16384" width="9.140625" style="1"/>
  </cols>
  <sheetData>
    <row r="2" spans="2:15">
      <c r="C2" s="7" t="s">
        <v>48</v>
      </c>
      <c r="D2" s="3" t="s">
        <v>1</v>
      </c>
      <c r="E2" s="3" t="s">
        <v>2</v>
      </c>
      <c r="F2" s="3" t="s">
        <v>3</v>
      </c>
      <c r="G2" s="3" t="s">
        <v>4</v>
      </c>
      <c r="H2" s="3" t="s">
        <v>4</v>
      </c>
      <c r="I2" s="9" t="s">
        <v>6</v>
      </c>
      <c r="J2" s="110" t="s">
        <v>5</v>
      </c>
      <c r="K2" s="110"/>
      <c r="L2" s="110" t="s">
        <v>5</v>
      </c>
      <c r="M2" s="110"/>
      <c r="N2" s="110" t="s">
        <v>5</v>
      </c>
      <c r="O2" s="110"/>
    </row>
    <row r="3" spans="2:15">
      <c r="C3" s="8"/>
      <c r="D3" s="3" t="s">
        <v>0</v>
      </c>
      <c r="E3" s="3" t="s">
        <v>7</v>
      </c>
      <c r="F3" s="3" t="s">
        <v>7</v>
      </c>
      <c r="G3" s="3" t="s">
        <v>6</v>
      </c>
      <c r="H3" s="3" t="s">
        <v>6</v>
      </c>
      <c r="I3" s="9" t="s">
        <v>11</v>
      </c>
      <c r="J3" s="110" t="s">
        <v>8</v>
      </c>
      <c r="K3" s="110"/>
      <c r="L3" s="110" t="s">
        <v>9</v>
      </c>
      <c r="M3" s="110"/>
      <c r="N3" s="110" t="s">
        <v>10</v>
      </c>
      <c r="O3" s="110"/>
    </row>
    <row r="4" spans="2:15">
      <c r="B4" s="27" t="s">
        <v>66</v>
      </c>
      <c r="C4" s="27" t="s">
        <v>48</v>
      </c>
      <c r="D4" s="28" t="s">
        <v>53</v>
      </c>
      <c r="E4" s="28" t="s">
        <v>54</v>
      </c>
      <c r="F4" s="28" t="s">
        <v>55</v>
      </c>
      <c r="G4" s="28" t="s">
        <v>58</v>
      </c>
      <c r="H4" s="28" t="s">
        <v>56</v>
      </c>
      <c r="I4" s="28" t="s">
        <v>57</v>
      </c>
      <c r="J4" s="29" t="s">
        <v>18</v>
      </c>
      <c r="K4" s="29" t="s">
        <v>17</v>
      </c>
      <c r="L4" s="29" t="s">
        <v>16</v>
      </c>
      <c r="M4" s="29" t="s">
        <v>51</v>
      </c>
      <c r="N4" s="29" t="s">
        <v>50</v>
      </c>
      <c r="O4" s="30" t="s">
        <v>52</v>
      </c>
    </row>
    <row r="5" spans="2:15" s="2" customFormat="1">
      <c r="B5" s="31">
        <v>1</v>
      </c>
      <c r="C5" s="32" t="s">
        <v>19</v>
      </c>
      <c r="D5" s="24">
        <v>6266.4949999999999</v>
      </c>
      <c r="E5" s="24">
        <v>0</v>
      </c>
      <c r="F5" s="24">
        <v>8359.8739999999998</v>
      </c>
      <c r="G5" s="24">
        <v>6389.1091277222222</v>
      </c>
      <c r="H5" s="24">
        <v>6526.8667209444438</v>
      </c>
      <c r="I5" s="24">
        <v>6966.2267019999999</v>
      </c>
      <c r="J5" s="33">
        <f>F5-D5</f>
        <v>2093.3789999999999</v>
      </c>
      <c r="K5" s="34">
        <f>IFERROR(J5/D5,0)</f>
        <v>0.33405899150960783</v>
      </c>
      <c r="L5" s="33">
        <f>F5-E5</f>
        <v>8359.8739999999998</v>
      </c>
      <c r="M5" s="35">
        <f>IFERROR(L5/E5,0)</f>
        <v>0</v>
      </c>
      <c r="N5" s="33">
        <f>F5-G5</f>
        <v>1970.7648722777776</v>
      </c>
      <c r="O5" s="36">
        <f>IFERROR(N5/G5,0)</f>
        <v>0.30845691204845233</v>
      </c>
    </row>
    <row r="6" spans="2:15" s="2" customFormat="1">
      <c r="B6" s="37">
        <v>2</v>
      </c>
      <c r="C6" s="32" t="s">
        <v>27</v>
      </c>
      <c r="D6" s="24">
        <v>1220.9970000000003</v>
      </c>
      <c r="E6" s="24">
        <v>1135.671</v>
      </c>
      <c r="F6" s="24">
        <v>1224.3410000000001</v>
      </c>
      <c r="G6" s="24">
        <v>1281.4566666666667</v>
      </c>
      <c r="H6" s="24">
        <v>1280.0202499999996</v>
      </c>
      <c r="I6" s="24">
        <v>1311.6860000000001</v>
      </c>
      <c r="J6" s="33">
        <f t="shared" ref="J6:J33" si="0">F6-D6</f>
        <v>3.3439999999998236</v>
      </c>
      <c r="K6" s="34">
        <f t="shared" ref="K6:K33" si="1">IFERROR(J6/D6,0)</f>
        <v>2.738745467842937E-3</v>
      </c>
      <c r="L6" s="33">
        <f t="shared" ref="L6:L33" si="2">F6-E6</f>
        <v>88.670000000000073</v>
      </c>
      <c r="M6" s="35">
        <f t="shared" ref="M6:M33" si="3">IFERROR(L6/E6,0)</f>
        <v>7.8077189608610306E-2</v>
      </c>
      <c r="N6" s="33">
        <f t="shared" ref="N6:N33" si="4">F6-G6</f>
        <v>-57.115666666666584</v>
      </c>
      <c r="O6" s="36">
        <f t="shared" ref="O6:O33" si="5">IFERROR(N6/G6,0)</f>
        <v>-4.4570891979700121E-2</v>
      </c>
    </row>
    <row r="7" spans="2:15" s="2" customFormat="1">
      <c r="B7" s="37">
        <v>3</v>
      </c>
      <c r="C7" s="32" t="s">
        <v>39</v>
      </c>
      <c r="D7" s="24">
        <v>5.0599999999999996</v>
      </c>
      <c r="E7" s="24">
        <v>5.1379999999999999</v>
      </c>
      <c r="F7" s="24">
        <v>4.75</v>
      </c>
      <c r="G7" s="24">
        <v>11.629333333333335</v>
      </c>
      <c r="H7" s="24">
        <v>12.450500000000002</v>
      </c>
      <c r="I7" s="24">
        <v>14.914000000000001</v>
      </c>
      <c r="J7" s="33">
        <f t="shared" si="0"/>
        <v>-0.30999999999999961</v>
      </c>
      <c r="K7" s="34">
        <f t="shared" si="1"/>
        <v>-6.1264822134387283E-2</v>
      </c>
      <c r="L7" s="33">
        <f t="shared" si="2"/>
        <v>-0.3879999999999999</v>
      </c>
      <c r="M7" s="35">
        <f t="shared" si="3"/>
        <v>-7.5515764889061879E-2</v>
      </c>
      <c r="N7" s="33">
        <f t="shared" si="4"/>
        <v>-6.8793333333333351</v>
      </c>
      <c r="O7" s="36">
        <f t="shared" si="5"/>
        <v>-0.59155010318734247</v>
      </c>
    </row>
    <row r="8" spans="2:15" s="2" customFormat="1">
      <c r="B8" s="37">
        <v>4</v>
      </c>
      <c r="C8" s="32" t="s">
        <v>21</v>
      </c>
      <c r="D8" s="24">
        <v>5433.8267692307691</v>
      </c>
      <c r="E8" s="24">
        <v>5482.2396666666664</v>
      </c>
      <c r="F8" s="24">
        <v>5791.8329211455548</v>
      </c>
      <c r="G8" s="24">
        <v>5862.5331629228385</v>
      </c>
      <c r="H8" s="24">
        <v>5930.5292193333335</v>
      </c>
      <c r="I8" s="24">
        <v>6206.569702702991</v>
      </c>
      <c r="J8" s="33">
        <f t="shared" si="0"/>
        <v>358.00615191478573</v>
      </c>
      <c r="K8" s="34">
        <f t="shared" si="1"/>
        <v>6.5884719391867227E-2</v>
      </c>
      <c r="L8" s="33">
        <f t="shared" si="2"/>
        <v>309.59325447888841</v>
      </c>
      <c r="M8" s="35">
        <f t="shared" si="3"/>
        <v>5.6472039404130717E-2</v>
      </c>
      <c r="N8" s="33">
        <f t="shared" si="4"/>
        <v>-70.700241777283736</v>
      </c>
      <c r="O8" s="36">
        <f t="shared" si="5"/>
        <v>-1.2059674514836392E-2</v>
      </c>
    </row>
    <row r="9" spans="2:15" s="2" customFormat="1">
      <c r="B9" s="37">
        <v>5</v>
      </c>
      <c r="C9" s="32" t="s">
        <v>20</v>
      </c>
      <c r="D9" s="24">
        <v>5407.5510000000004</v>
      </c>
      <c r="E9" s="24">
        <v>3934.1880000000001</v>
      </c>
      <c r="F9" s="24">
        <v>4160.8440000000001</v>
      </c>
      <c r="G9" s="24">
        <v>5387.4560903888887</v>
      </c>
      <c r="H9" s="24">
        <v>5507.3750539444436</v>
      </c>
      <c r="I9" s="24">
        <v>5893.2191459999995</v>
      </c>
      <c r="J9" s="33">
        <f t="shared" si="0"/>
        <v>-1246.7070000000003</v>
      </c>
      <c r="K9" s="34">
        <f t="shared" si="1"/>
        <v>-0.23054928192078081</v>
      </c>
      <c r="L9" s="33">
        <f t="shared" si="2"/>
        <v>226.65599999999995</v>
      </c>
      <c r="M9" s="35">
        <f t="shared" si="3"/>
        <v>5.7611888399842597E-2</v>
      </c>
      <c r="N9" s="33">
        <f t="shared" si="4"/>
        <v>-1226.6120903888886</v>
      </c>
      <c r="O9" s="36">
        <f t="shared" si="5"/>
        <v>-0.22767927381851696</v>
      </c>
    </row>
    <row r="10" spans="2:15" s="2" customFormat="1">
      <c r="B10" s="37">
        <v>6</v>
      </c>
      <c r="C10" s="32" t="s">
        <v>29</v>
      </c>
      <c r="D10" s="24">
        <v>361.96300000000002</v>
      </c>
      <c r="E10" s="24">
        <v>365.63200000000001</v>
      </c>
      <c r="F10" s="24">
        <v>352.93899999999996</v>
      </c>
      <c r="G10" s="24">
        <v>280.12166666666661</v>
      </c>
      <c r="H10" s="24">
        <v>260.89774999999997</v>
      </c>
      <c r="I10" s="24">
        <v>239.20099999999999</v>
      </c>
      <c r="J10" s="33">
        <f t="shared" si="0"/>
        <v>-9.0240000000000578</v>
      </c>
      <c r="K10" s="34">
        <f t="shared" si="1"/>
        <v>-2.4930724963601412E-2</v>
      </c>
      <c r="L10" s="33">
        <f t="shared" si="2"/>
        <v>-12.69300000000004</v>
      </c>
      <c r="M10" s="35">
        <f t="shared" si="3"/>
        <v>-3.4715232802380647E-2</v>
      </c>
      <c r="N10" s="33">
        <f t="shared" si="4"/>
        <v>72.817333333333352</v>
      </c>
      <c r="O10" s="36">
        <f t="shared" si="5"/>
        <v>0.25994895075354174</v>
      </c>
    </row>
    <row r="11" spans="2:15" s="2" customFormat="1">
      <c r="B11" s="37">
        <v>7</v>
      </c>
      <c r="C11" s="32" t="s">
        <v>33</v>
      </c>
      <c r="D11" s="24">
        <v>0.46765950483202856</v>
      </c>
      <c r="E11" s="24">
        <v>0.45019240133302296</v>
      </c>
      <c r="F11" s="24">
        <v>0.30679659430275508</v>
      </c>
      <c r="G11" s="24">
        <v>0.37312554501983897</v>
      </c>
      <c r="H11" s="24">
        <v>0.37277152167500527</v>
      </c>
      <c r="I11" s="24">
        <v>0.36997216594049387</v>
      </c>
      <c r="J11" s="33">
        <f t="shared" si="0"/>
        <v>-0.16086291052927348</v>
      </c>
      <c r="K11" s="34">
        <f t="shared" si="1"/>
        <v>-0.34397442769189812</v>
      </c>
      <c r="L11" s="33">
        <f t="shared" si="2"/>
        <v>-0.14339580703026789</v>
      </c>
      <c r="M11" s="35">
        <f t="shared" si="3"/>
        <v>-0.31852116252000667</v>
      </c>
      <c r="N11" s="33">
        <f t="shared" si="4"/>
        <v>-6.632895071708389E-2</v>
      </c>
      <c r="O11" s="36">
        <f t="shared" si="5"/>
        <v>-0.1777657724119564</v>
      </c>
    </row>
    <row r="12" spans="2:15" s="2" customFormat="1">
      <c r="B12" s="37">
        <v>8</v>
      </c>
      <c r="C12" s="32" t="s">
        <v>45</v>
      </c>
      <c r="D12" s="24">
        <v>346.73</v>
      </c>
      <c r="E12" s="24">
        <v>271.05599999999998</v>
      </c>
      <c r="F12" s="24">
        <v>177.08499999999998</v>
      </c>
      <c r="G12" s="24">
        <v>222.14426695138889</v>
      </c>
      <c r="H12" s="24">
        <v>252.16047405374999</v>
      </c>
      <c r="I12" s="24">
        <v>345.20666033874994</v>
      </c>
      <c r="J12" s="33">
        <f t="shared" si="0"/>
        <v>-169.64500000000004</v>
      </c>
      <c r="K12" s="34">
        <f t="shared" si="1"/>
        <v>-0.48927119084013504</v>
      </c>
      <c r="L12" s="33">
        <f t="shared" si="2"/>
        <v>-93.971000000000004</v>
      </c>
      <c r="M12" s="35">
        <f t="shared" si="3"/>
        <v>-0.34668481789740868</v>
      </c>
      <c r="N12" s="33">
        <f t="shared" si="4"/>
        <v>-45.059266951388906</v>
      </c>
      <c r="O12" s="36">
        <f t="shared" si="5"/>
        <v>-0.20283785654143882</v>
      </c>
    </row>
    <row r="13" spans="2:15" s="2" customFormat="1">
      <c r="B13" s="37">
        <v>9</v>
      </c>
      <c r="C13" s="32" t="s">
        <v>36</v>
      </c>
      <c r="D13" s="24">
        <v>78.792000000000002</v>
      </c>
      <c r="E13" s="24">
        <v>76.043999999999997</v>
      </c>
      <c r="F13" s="24">
        <v>2.2519999999999998</v>
      </c>
      <c r="G13" s="24">
        <v>63.0336</v>
      </c>
      <c r="H13" s="24">
        <v>70.912800000000004</v>
      </c>
      <c r="I13" s="24">
        <v>94.550399999999996</v>
      </c>
      <c r="J13" s="33">
        <f t="shared" si="0"/>
        <v>-76.540000000000006</v>
      </c>
      <c r="K13" s="34">
        <f t="shared" si="1"/>
        <v>-0.97141841811351415</v>
      </c>
      <c r="L13" s="33">
        <f t="shared" si="2"/>
        <v>-73.792000000000002</v>
      </c>
      <c r="M13" s="35">
        <f t="shared" si="3"/>
        <v>-0.97038556625111783</v>
      </c>
      <c r="N13" s="33">
        <f t="shared" si="4"/>
        <v>-60.781599999999997</v>
      </c>
      <c r="O13" s="36">
        <f t="shared" si="5"/>
        <v>-0.96427302264189252</v>
      </c>
    </row>
    <row r="14" spans="2:15" s="2" customFormat="1">
      <c r="B14" s="37">
        <v>10</v>
      </c>
      <c r="C14" s="32" t="s">
        <v>32</v>
      </c>
      <c r="D14" s="24">
        <v>25.082000000000001</v>
      </c>
      <c r="E14" s="24">
        <v>6.8319999999999999</v>
      </c>
      <c r="F14" s="24">
        <v>33.171999999999997</v>
      </c>
      <c r="G14" s="24">
        <v>18.393466666666669</v>
      </c>
      <c r="H14" s="24">
        <v>20.69265</v>
      </c>
      <c r="I14" s="24">
        <v>27.590200000000003</v>
      </c>
      <c r="J14" s="33">
        <f t="shared" si="0"/>
        <v>8.0899999999999963</v>
      </c>
      <c r="K14" s="34">
        <f t="shared" si="1"/>
        <v>0.32254206203652008</v>
      </c>
      <c r="L14" s="33">
        <f t="shared" si="2"/>
        <v>26.339999999999996</v>
      </c>
      <c r="M14" s="35">
        <f t="shared" si="3"/>
        <v>3.8553864168618261</v>
      </c>
      <c r="N14" s="33">
        <f t="shared" si="4"/>
        <v>14.778533333333328</v>
      </c>
      <c r="O14" s="36">
        <f t="shared" si="5"/>
        <v>0.80346644823161817</v>
      </c>
    </row>
    <row r="15" spans="2:15" s="2" customFormat="1">
      <c r="B15" s="37">
        <v>11</v>
      </c>
      <c r="C15" s="32" t="s">
        <v>35</v>
      </c>
      <c r="D15" s="24">
        <v>1473.2370000000001</v>
      </c>
      <c r="E15" s="24">
        <v>1473.2370000000001</v>
      </c>
      <c r="F15" s="24">
        <v>0</v>
      </c>
      <c r="G15" s="24">
        <v>1080.3738000000001</v>
      </c>
      <c r="H15" s="24">
        <v>1215.4205250000002</v>
      </c>
      <c r="I15" s="24">
        <v>1620.5607000000002</v>
      </c>
      <c r="J15" s="33">
        <f t="shared" si="0"/>
        <v>-1473.2370000000001</v>
      </c>
      <c r="K15" s="34">
        <f t="shared" si="1"/>
        <v>-1</v>
      </c>
      <c r="L15" s="33">
        <f t="shared" si="2"/>
        <v>-1473.2370000000001</v>
      </c>
      <c r="M15" s="35">
        <f t="shared" si="3"/>
        <v>-1</v>
      </c>
      <c r="N15" s="33">
        <f t="shared" si="4"/>
        <v>-1080.3738000000001</v>
      </c>
      <c r="O15" s="36">
        <f t="shared" si="5"/>
        <v>-1</v>
      </c>
    </row>
    <row r="16" spans="2:15" s="2" customFormat="1">
      <c r="B16" s="37">
        <v>12</v>
      </c>
      <c r="C16" s="32" t="s">
        <v>44</v>
      </c>
      <c r="D16" s="24">
        <v>560.92399999999998</v>
      </c>
      <c r="E16" s="24">
        <v>409.78899999999999</v>
      </c>
      <c r="F16" s="24">
        <v>345.67500000000001</v>
      </c>
      <c r="G16" s="24">
        <v>415.29262304999429</v>
      </c>
      <c r="H16" s="24">
        <v>469.80591138754562</v>
      </c>
      <c r="I16" s="24">
        <v>636.32481825229695</v>
      </c>
      <c r="J16" s="33">
        <f t="shared" si="0"/>
        <v>-215.24899999999997</v>
      </c>
      <c r="K16" s="34">
        <f t="shared" si="1"/>
        <v>-0.38374004321441046</v>
      </c>
      <c r="L16" s="33">
        <f t="shared" si="2"/>
        <v>-64.113999999999976</v>
      </c>
      <c r="M16" s="35">
        <f t="shared" si="3"/>
        <v>-0.15645612742167306</v>
      </c>
      <c r="N16" s="33">
        <f t="shared" si="4"/>
        <v>-69.617623049994279</v>
      </c>
      <c r="O16" s="36">
        <f t="shared" si="5"/>
        <v>-0.16763510639487925</v>
      </c>
    </row>
    <row r="17" spans="2:15" s="2" customFormat="1">
      <c r="B17" s="37">
        <v>13</v>
      </c>
      <c r="C17" s="32" t="s">
        <v>34</v>
      </c>
      <c r="D17" s="24">
        <v>0.36029260368930105</v>
      </c>
      <c r="E17" s="24">
        <v>0.3032710583161099</v>
      </c>
      <c r="F17" s="24">
        <v>0.26046597949500777</v>
      </c>
      <c r="G17" s="24">
        <v>0.29487225093083114</v>
      </c>
      <c r="H17" s="24">
        <v>0.29182775642501518</v>
      </c>
      <c r="I17" s="24">
        <v>0.28158883475773244</v>
      </c>
      <c r="J17" s="33">
        <f t="shared" si="0"/>
        <v>-9.9826624194293279E-2</v>
      </c>
      <c r="K17" s="34">
        <f t="shared" si="1"/>
        <v>-0.27707097834397659</v>
      </c>
      <c r="L17" s="33">
        <f t="shared" si="2"/>
        <v>-4.2805078821102127E-2</v>
      </c>
      <c r="M17" s="35">
        <f t="shared" si="3"/>
        <v>-0.14114462177424433</v>
      </c>
      <c r="N17" s="33">
        <f t="shared" si="4"/>
        <v>-3.4406271435823366E-2</v>
      </c>
      <c r="O17" s="36">
        <f t="shared" si="5"/>
        <v>-0.11668195744839389</v>
      </c>
    </row>
    <row r="18" spans="2:15" s="2" customFormat="1">
      <c r="B18" s="37">
        <v>14</v>
      </c>
      <c r="C18" s="32" t="s">
        <v>37</v>
      </c>
      <c r="D18" s="24">
        <v>128.208</v>
      </c>
      <c r="E18" s="24">
        <v>116.77300000000001</v>
      </c>
      <c r="F18" s="24">
        <v>137.208</v>
      </c>
      <c r="G18" s="24">
        <v>143.01933333333332</v>
      </c>
      <c r="H18" s="24">
        <v>146.40150000000003</v>
      </c>
      <c r="I18" s="24">
        <v>156.54799999999997</v>
      </c>
      <c r="J18" s="33">
        <f t="shared" si="0"/>
        <v>9</v>
      </c>
      <c r="K18" s="34">
        <f t="shared" si="1"/>
        <v>7.0198427555222764E-2</v>
      </c>
      <c r="L18" s="33">
        <f t="shared" si="2"/>
        <v>20.434999999999988</v>
      </c>
      <c r="M18" s="35">
        <f t="shared" si="3"/>
        <v>0.17499764500355378</v>
      </c>
      <c r="N18" s="33">
        <f t="shared" si="4"/>
        <v>-5.811333333333323</v>
      </c>
      <c r="O18" s="36">
        <f t="shared" si="5"/>
        <v>-4.0633201105677953E-2</v>
      </c>
    </row>
    <row r="19" spans="2:15" s="2" customFormat="1">
      <c r="B19" s="37">
        <v>15</v>
      </c>
      <c r="C19" s="32" t="s">
        <v>23</v>
      </c>
      <c r="D19" s="24">
        <v>2280</v>
      </c>
      <c r="E19" s="24">
        <v>20</v>
      </c>
      <c r="F19" s="24">
        <v>41</v>
      </c>
      <c r="G19" s="24">
        <v>190</v>
      </c>
      <c r="H19" s="24">
        <v>190</v>
      </c>
      <c r="I19" s="24">
        <v>2280</v>
      </c>
      <c r="J19" s="33">
        <f t="shared" si="0"/>
        <v>-2239</v>
      </c>
      <c r="K19" s="34">
        <f t="shared" si="1"/>
        <v>-0.98201754385964912</v>
      </c>
      <c r="L19" s="33">
        <f t="shared" si="2"/>
        <v>21</v>
      </c>
      <c r="M19" s="35">
        <f t="shared" si="3"/>
        <v>1.05</v>
      </c>
      <c r="N19" s="33">
        <f t="shared" si="4"/>
        <v>-149</v>
      </c>
      <c r="O19" s="36">
        <f t="shared" si="5"/>
        <v>-0.78421052631578947</v>
      </c>
    </row>
    <row r="20" spans="2:15" s="2" customFormat="1">
      <c r="B20" s="37">
        <v>16</v>
      </c>
      <c r="C20" s="32" t="s">
        <v>24</v>
      </c>
      <c r="D20" s="24">
        <v>157</v>
      </c>
      <c r="E20" s="24">
        <v>340</v>
      </c>
      <c r="F20" s="24">
        <v>263</v>
      </c>
      <c r="G20" s="24">
        <v>2280</v>
      </c>
      <c r="H20" s="24">
        <v>2280</v>
      </c>
      <c r="I20" s="24">
        <v>2280</v>
      </c>
      <c r="J20" s="33">
        <f t="shared" si="0"/>
        <v>106</v>
      </c>
      <c r="K20" s="34">
        <f t="shared" si="1"/>
        <v>0.67515923566878977</v>
      </c>
      <c r="L20" s="33">
        <f t="shared" si="2"/>
        <v>-77</v>
      </c>
      <c r="M20" s="35">
        <f t="shared" si="3"/>
        <v>-0.22647058823529412</v>
      </c>
      <c r="N20" s="33">
        <f t="shared" si="4"/>
        <v>-2017</v>
      </c>
      <c r="O20" s="36">
        <f t="shared" si="5"/>
        <v>-0.88464912280701757</v>
      </c>
    </row>
    <row r="21" spans="2:15" s="2" customFormat="1">
      <c r="B21" s="37">
        <v>17</v>
      </c>
      <c r="C21" s="32" t="s">
        <v>30</v>
      </c>
      <c r="D21" s="24">
        <v>4252.1737499999999</v>
      </c>
      <c r="E21" s="24">
        <v>389.19399999999996</v>
      </c>
      <c r="F21" s="24">
        <v>337.64073760999997</v>
      </c>
      <c r="G21" s="24">
        <v>4677.3911249999992</v>
      </c>
      <c r="H21" s="24">
        <v>4730.5432968750001</v>
      </c>
      <c r="I21" s="24">
        <v>4889.9998125000002</v>
      </c>
      <c r="J21" s="33">
        <f t="shared" si="0"/>
        <v>-3914.5330123899998</v>
      </c>
      <c r="K21" s="34">
        <f t="shared" si="1"/>
        <v>-0.92059573350924329</v>
      </c>
      <c r="L21" s="33">
        <f t="shared" si="2"/>
        <v>-51.553262389999986</v>
      </c>
      <c r="M21" s="35">
        <f t="shared" si="3"/>
        <v>-0.13246160626833917</v>
      </c>
      <c r="N21" s="33">
        <f t="shared" si="4"/>
        <v>-4339.7503873899996</v>
      </c>
      <c r="O21" s="36">
        <f t="shared" si="5"/>
        <v>-0.92781430319022129</v>
      </c>
    </row>
    <row r="22" spans="2:15" s="2" customFormat="1">
      <c r="B22" s="37">
        <v>18</v>
      </c>
      <c r="C22" s="32" t="s">
        <v>31</v>
      </c>
      <c r="D22" s="24">
        <v>103.71600000000001</v>
      </c>
      <c r="E22" s="24">
        <v>68.13300000000001</v>
      </c>
      <c r="F22" s="24">
        <v>75.643999999999991</v>
      </c>
      <c r="G22" s="24">
        <v>88.603333333333339</v>
      </c>
      <c r="H22" s="24">
        <v>99.678750000000008</v>
      </c>
      <c r="I22" s="24">
        <v>132.90499999999997</v>
      </c>
      <c r="J22" s="33">
        <f t="shared" si="0"/>
        <v>-28.072000000000017</v>
      </c>
      <c r="K22" s="34">
        <f t="shared" si="1"/>
        <v>-0.27066219291141208</v>
      </c>
      <c r="L22" s="33">
        <f t="shared" si="2"/>
        <v>7.5109999999999815</v>
      </c>
      <c r="M22" s="35">
        <f t="shared" si="3"/>
        <v>0.11024026536333319</v>
      </c>
      <c r="N22" s="33">
        <f t="shared" si="4"/>
        <v>-12.959333333333348</v>
      </c>
      <c r="O22" s="36">
        <f t="shared" si="5"/>
        <v>-0.14626236785673993</v>
      </c>
    </row>
    <row r="23" spans="2:15" s="2" customFormat="1">
      <c r="B23" s="37">
        <v>19</v>
      </c>
      <c r="C23" s="32" t="s">
        <v>47</v>
      </c>
      <c r="D23" s="24">
        <v>81.796000000000006</v>
      </c>
      <c r="E23" s="24">
        <v>44.839999999999996</v>
      </c>
      <c r="F23" s="24">
        <v>40.643000000000001</v>
      </c>
      <c r="G23" s="24">
        <v>52.534600000000005</v>
      </c>
      <c r="H23" s="24">
        <v>59.101424999999999</v>
      </c>
      <c r="I23" s="24">
        <v>78.801899999999989</v>
      </c>
      <c r="J23" s="33">
        <f t="shared" si="0"/>
        <v>-41.153000000000006</v>
      </c>
      <c r="K23" s="34">
        <f t="shared" si="1"/>
        <v>-0.50311751185877063</v>
      </c>
      <c r="L23" s="33">
        <f t="shared" si="2"/>
        <v>-4.1969999999999956</v>
      </c>
      <c r="M23" s="35">
        <f t="shared" si="3"/>
        <v>-9.359946476360384E-2</v>
      </c>
      <c r="N23" s="33">
        <f t="shared" si="4"/>
        <v>-11.891600000000004</v>
      </c>
      <c r="O23" s="36">
        <f t="shared" si="5"/>
        <v>-0.2263574863042643</v>
      </c>
    </row>
    <row r="24" spans="2:15" s="2" customFormat="1">
      <c r="B24" s="37">
        <v>20</v>
      </c>
      <c r="C24" s="32" t="s">
        <v>38</v>
      </c>
      <c r="D24" s="24">
        <v>12.245999999999999</v>
      </c>
      <c r="E24" s="24">
        <v>11.138000000000002</v>
      </c>
      <c r="F24" s="24">
        <v>12.362</v>
      </c>
      <c r="G24" s="24">
        <v>10.612666666666668</v>
      </c>
      <c r="H24" s="24">
        <v>10.4085</v>
      </c>
      <c r="I24" s="24">
        <v>9.7959999999999994</v>
      </c>
      <c r="J24" s="33">
        <f t="shared" si="0"/>
        <v>0.11600000000000144</v>
      </c>
      <c r="K24" s="34">
        <f t="shared" si="1"/>
        <v>9.4724808100605466E-3</v>
      </c>
      <c r="L24" s="33">
        <f t="shared" si="2"/>
        <v>1.2239999999999984</v>
      </c>
      <c r="M24" s="35">
        <f t="shared" si="3"/>
        <v>0.10989405638355165</v>
      </c>
      <c r="N24" s="33">
        <f t="shared" si="4"/>
        <v>1.7493333333333325</v>
      </c>
      <c r="O24" s="36">
        <f t="shared" si="5"/>
        <v>0.16483447452729433</v>
      </c>
    </row>
    <row r="25" spans="2:15" s="2" customFormat="1">
      <c r="B25" s="37">
        <v>21</v>
      </c>
      <c r="C25" s="32" t="s">
        <v>46</v>
      </c>
      <c r="D25" s="24">
        <v>158.91</v>
      </c>
      <c r="E25" s="24">
        <v>107.09499999999998</v>
      </c>
      <c r="F25" s="24">
        <v>95.575999999999993</v>
      </c>
      <c r="G25" s="24">
        <v>115.26666666666668</v>
      </c>
      <c r="H25" s="24">
        <v>129.67500000000004</v>
      </c>
      <c r="I25" s="24">
        <v>172.9</v>
      </c>
      <c r="J25" s="33">
        <f t="shared" si="0"/>
        <v>-63.334000000000003</v>
      </c>
      <c r="K25" s="34">
        <f t="shared" si="1"/>
        <v>-0.39855263985903971</v>
      </c>
      <c r="L25" s="33">
        <f t="shared" si="2"/>
        <v>-11.518999999999991</v>
      </c>
      <c r="M25" s="35">
        <f t="shared" si="3"/>
        <v>-0.10755870955693536</v>
      </c>
      <c r="N25" s="33">
        <f t="shared" si="4"/>
        <v>-19.690666666666687</v>
      </c>
      <c r="O25" s="36">
        <f t="shared" si="5"/>
        <v>-0.17082706766917308</v>
      </c>
    </row>
    <row r="26" spans="2:15" s="2" customFormat="1">
      <c r="B26" s="37">
        <v>22</v>
      </c>
      <c r="C26" s="32" t="s">
        <v>26</v>
      </c>
      <c r="D26" s="24">
        <v>-26.512000000000036</v>
      </c>
      <c r="E26" s="24">
        <v>-13.201999999999984</v>
      </c>
      <c r="F26" s="24">
        <v>32.36953931</v>
      </c>
      <c r="G26" s="24">
        <v>25.347089431938741</v>
      </c>
      <c r="H26" s="24">
        <v>28.869012333795538</v>
      </c>
      <c r="I26" s="24">
        <v>39.416257913547</v>
      </c>
      <c r="J26" s="33">
        <f t="shared" si="0"/>
        <v>58.881539310000036</v>
      </c>
      <c r="K26" s="34">
        <f t="shared" si="1"/>
        <v>-2.2209391713186464</v>
      </c>
      <c r="L26" s="33">
        <f t="shared" si="2"/>
        <v>45.571539309999984</v>
      </c>
      <c r="M26" s="35">
        <f t="shared" si="3"/>
        <v>-3.4518663316164249</v>
      </c>
      <c r="N26" s="33">
        <f t="shared" si="4"/>
        <v>7.0224498780612592</v>
      </c>
      <c r="O26" s="36">
        <f t="shared" si="5"/>
        <v>0.27705152881232126</v>
      </c>
    </row>
    <row r="27" spans="2:15" s="2" customFormat="1">
      <c r="B27" s="37">
        <v>23</v>
      </c>
      <c r="C27" s="32" t="s">
        <v>22</v>
      </c>
      <c r="D27" s="24">
        <v>6266.4949999999999</v>
      </c>
      <c r="E27" s="24">
        <v>4908.91</v>
      </c>
      <c r="F27" s="24">
        <v>8776.6949999999997</v>
      </c>
      <c r="G27" s="24">
        <v>6389.1091277222222</v>
      </c>
      <c r="H27" s="24">
        <v>6526.8667209444438</v>
      </c>
      <c r="I27" s="24">
        <v>6966.2267019999999</v>
      </c>
      <c r="J27" s="33">
        <f t="shared" si="0"/>
        <v>2510.1999999999998</v>
      </c>
      <c r="K27" s="34">
        <f t="shared" si="1"/>
        <v>0.40057480297997522</v>
      </c>
      <c r="L27" s="33">
        <f t="shared" si="2"/>
        <v>3867.7849999999999</v>
      </c>
      <c r="M27" s="35">
        <f t="shared" si="3"/>
        <v>0.78791116561517727</v>
      </c>
      <c r="N27" s="33">
        <f t="shared" si="4"/>
        <v>2387.5858722777775</v>
      </c>
      <c r="O27" s="36">
        <f t="shared" si="5"/>
        <v>0.37369621093464944</v>
      </c>
    </row>
    <row r="28" spans="2:15" s="2" customFormat="1">
      <c r="B28" s="37">
        <v>24</v>
      </c>
      <c r="C28" s="32" t="s">
        <v>25</v>
      </c>
      <c r="D28" s="24">
        <v>0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  <c r="J28" s="33">
        <f t="shared" si="0"/>
        <v>0</v>
      </c>
      <c r="K28" s="34">
        <f t="shared" si="1"/>
        <v>0</v>
      </c>
      <c r="L28" s="33">
        <f t="shared" si="2"/>
        <v>0</v>
      </c>
      <c r="M28" s="35">
        <f t="shared" si="3"/>
        <v>0</v>
      </c>
      <c r="N28" s="33">
        <f t="shared" si="4"/>
        <v>0</v>
      </c>
      <c r="O28" s="36">
        <f t="shared" si="5"/>
        <v>0</v>
      </c>
    </row>
    <row r="29" spans="2:15" s="2" customFormat="1">
      <c r="B29" s="37">
        <v>25</v>
      </c>
      <c r="C29" s="32" t="s">
        <v>28</v>
      </c>
      <c r="D29" s="24">
        <v>0</v>
      </c>
      <c r="E29" s="24">
        <v>0</v>
      </c>
      <c r="F29" s="24">
        <v>0</v>
      </c>
      <c r="G29" s="24">
        <v>0</v>
      </c>
      <c r="H29" s="24">
        <v>0</v>
      </c>
      <c r="I29" s="24">
        <v>0</v>
      </c>
      <c r="J29" s="33">
        <f t="shared" si="0"/>
        <v>0</v>
      </c>
      <c r="K29" s="34">
        <f t="shared" si="1"/>
        <v>0</v>
      </c>
      <c r="L29" s="33">
        <f t="shared" si="2"/>
        <v>0</v>
      </c>
      <c r="M29" s="35">
        <f t="shared" si="3"/>
        <v>0</v>
      </c>
      <c r="N29" s="33">
        <f t="shared" si="4"/>
        <v>0</v>
      </c>
      <c r="O29" s="36">
        <f t="shared" si="5"/>
        <v>0</v>
      </c>
    </row>
    <row r="30" spans="2:15" s="2" customFormat="1">
      <c r="B30" s="37">
        <v>26</v>
      </c>
      <c r="C30" s="32" t="s">
        <v>40</v>
      </c>
      <c r="D30" s="24">
        <v>0</v>
      </c>
      <c r="E30" s="24">
        <v>0</v>
      </c>
      <c r="F30" s="24">
        <v>0</v>
      </c>
      <c r="G30" s="24">
        <v>0</v>
      </c>
      <c r="H30" s="24">
        <v>0</v>
      </c>
      <c r="I30" s="24">
        <v>0</v>
      </c>
      <c r="J30" s="33">
        <f t="shared" si="0"/>
        <v>0</v>
      </c>
      <c r="K30" s="34">
        <f t="shared" si="1"/>
        <v>0</v>
      </c>
      <c r="L30" s="33">
        <f t="shared" si="2"/>
        <v>0</v>
      </c>
      <c r="M30" s="35">
        <f t="shared" si="3"/>
        <v>0</v>
      </c>
      <c r="N30" s="33">
        <f t="shared" si="4"/>
        <v>0</v>
      </c>
      <c r="O30" s="36">
        <f t="shared" si="5"/>
        <v>0</v>
      </c>
    </row>
    <row r="31" spans="2:15" s="2" customFormat="1">
      <c r="B31" s="37">
        <v>27</v>
      </c>
      <c r="C31" s="32" t="s">
        <v>41</v>
      </c>
      <c r="D31" s="24">
        <v>0</v>
      </c>
      <c r="E31" s="24">
        <v>0</v>
      </c>
      <c r="F31" s="24">
        <v>0</v>
      </c>
      <c r="G31" s="24">
        <v>0</v>
      </c>
      <c r="H31" s="24">
        <v>0</v>
      </c>
      <c r="I31" s="24">
        <v>0</v>
      </c>
      <c r="J31" s="33">
        <f t="shared" si="0"/>
        <v>0</v>
      </c>
      <c r="K31" s="34">
        <f t="shared" si="1"/>
        <v>0</v>
      </c>
      <c r="L31" s="33">
        <f t="shared" si="2"/>
        <v>0</v>
      </c>
      <c r="M31" s="35">
        <f t="shared" si="3"/>
        <v>0</v>
      </c>
      <c r="N31" s="33">
        <f t="shared" si="4"/>
        <v>0</v>
      </c>
      <c r="O31" s="36">
        <f t="shared" si="5"/>
        <v>0</v>
      </c>
    </row>
    <row r="32" spans="2:15" s="2" customFormat="1">
      <c r="B32" s="37">
        <v>28</v>
      </c>
      <c r="C32" s="32" t="s">
        <v>42</v>
      </c>
      <c r="D32" s="24">
        <v>0</v>
      </c>
      <c r="E32" s="24">
        <v>0</v>
      </c>
      <c r="F32" s="24">
        <v>0</v>
      </c>
      <c r="G32" s="24">
        <v>0</v>
      </c>
      <c r="H32" s="24">
        <v>0</v>
      </c>
      <c r="I32" s="24">
        <v>0</v>
      </c>
      <c r="J32" s="33">
        <f t="shared" si="0"/>
        <v>0</v>
      </c>
      <c r="K32" s="34">
        <f t="shared" si="1"/>
        <v>0</v>
      </c>
      <c r="L32" s="33">
        <f t="shared" si="2"/>
        <v>0</v>
      </c>
      <c r="M32" s="35">
        <f t="shared" si="3"/>
        <v>0</v>
      </c>
      <c r="N32" s="33">
        <f t="shared" si="4"/>
        <v>0</v>
      </c>
      <c r="O32" s="36">
        <f t="shared" si="5"/>
        <v>0</v>
      </c>
    </row>
    <row r="33" spans="2:15" s="2" customFormat="1">
      <c r="B33" s="38">
        <v>29</v>
      </c>
      <c r="C33" s="39" t="s">
        <v>43</v>
      </c>
      <c r="D33" s="22">
        <v>0</v>
      </c>
      <c r="E33" s="22">
        <v>0</v>
      </c>
      <c r="F33" s="22">
        <v>0</v>
      </c>
      <c r="G33" s="22">
        <v>0</v>
      </c>
      <c r="H33" s="22">
        <v>0</v>
      </c>
      <c r="I33" s="22">
        <v>0</v>
      </c>
      <c r="J33" s="40">
        <f t="shared" si="0"/>
        <v>0</v>
      </c>
      <c r="K33" s="41">
        <f t="shared" si="1"/>
        <v>0</v>
      </c>
      <c r="L33" s="40">
        <f t="shared" si="2"/>
        <v>0</v>
      </c>
      <c r="M33" s="42">
        <f t="shared" si="3"/>
        <v>0</v>
      </c>
      <c r="N33" s="40">
        <f t="shared" si="4"/>
        <v>0</v>
      </c>
      <c r="O33" s="23">
        <f t="shared" si="5"/>
        <v>0</v>
      </c>
    </row>
  </sheetData>
  <sortState ref="C5:O27">
    <sortCondition ref="C5:C27"/>
  </sortState>
  <mergeCells count="6">
    <mergeCell ref="J3:K3"/>
    <mergeCell ref="L3:M3"/>
    <mergeCell ref="N3:O3"/>
    <mergeCell ref="J2:K2"/>
    <mergeCell ref="L2:M2"/>
    <mergeCell ref="N2:O2"/>
  </mergeCells>
  <pageMargins left="1.18" right="0.5" top="0" bottom="0" header="0.5" footer="0.5"/>
  <pageSetup paperSize="5" scale="88" orientation="landscape" r:id="rId1"/>
  <headerFooter alignWithMargins="0"/>
  <ignoredErrors>
    <ignoredError sqref="N5:N33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J50"/>
  <sheetViews>
    <sheetView topLeftCell="K11" workbookViewId="0">
      <selection activeCell="AA13" sqref="AA13"/>
    </sheetView>
  </sheetViews>
  <sheetFormatPr defaultRowHeight="15"/>
  <cols>
    <col min="2" max="2" width="10.5703125" customWidth="1"/>
    <col min="3" max="3" width="14.85546875" bestFit="1" customWidth="1"/>
    <col min="4" max="4" width="10.7109375" bestFit="1" customWidth="1"/>
    <col min="5" max="5" width="7.28515625" bestFit="1" customWidth="1"/>
    <col min="6" max="7" width="7.140625" bestFit="1" customWidth="1"/>
    <col min="8" max="9" width="7" bestFit="1" customWidth="1"/>
    <col min="10" max="10" width="8.5703125" bestFit="1" customWidth="1"/>
    <col min="11" max="11" width="13.28515625" bestFit="1" customWidth="1"/>
    <col min="12" max="12" width="9.7109375" bestFit="1" customWidth="1"/>
    <col min="17" max="17" width="15.7109375" bestFit="1" customWidth="1"/>
    <col min="21" max="21" width="5" customWidth="1"/>
    <col min="23" max="23" width="8.42578125" bestFit="1" customWidth="1"/>
    <col min="24" max="24" width="7.5703125" bestFit="1" customWidth="1"/>
    <col min="25" max="25" width="11.42578125" bestFit="1" customWidth="1"/>
    <col min="26" max="26" width="8.5703125" bestFit="1" customWidth="1"/>
    <col min="27" max="27" width="8.5703125" customWidth="1"/>
    <col min="54" max="54" width="15.85546875" customWidth="1"/>
    <col min="55" max="55" width="9.42578125" customWidth="1"/>
  </cols>
  <sheetData>
    <row r="2" spans="2:36">
      <c r="H2" s="57">
        <v>1</v>
      </c>
      <c r="K2" s="21" t="s">
        <v>64</v>
      </c>
      <c r="L2" s="21" t="s">
        <v>65</v>
      </c>
    </row>
    <row r="3" spans="2:36">
      <c r="H3" s="58" t="s">
        <v>72</v>
      </c>
      <c r="K3" s="21" t="s">
        <v>49</v>
      </c>
      <c r="L3" s="21">
        <v>1</v>
      </c>
    </row>
    <row r="4" spans="2:36">
      <c r="H4" s="58" t="s">
        <v>73</v>
      </c>
      <c r="K4" s="21" t="s">
        <v>59</v>
      </c>
      <c r="L4" s="21">
        <v>2</v>
      </c>
    </row>
    <row r="5" spans="2:36">
      <c r="C5" t="s">
        <v>61</v>
      </c>
      <c r="D5" s="19">
        <v>5</v>
      </c>
      <c r="K5" s="21" t="s">
        <v>8</v>
      </c>
      <c r="L5" s="21">
        <v>3</v>
      </c>
    </row>
    <row r="6" spans="2:36">
      <c r="C6" t="s">
        <v>62</v>
      </c>
      <c r="D6" s="19">
        <v>6</v>
      </c>
      <c r="E6" t="str">
        <f>INDEX(Table2[[#All],[Radio Option Name]],MATCH(D6,Table2[[#All],[Selection]],0))</f>
        <v>Current Month</v>
      </c>
      <c r="K6" s="21" t="s">
        <v>9</v>
      </c>
      <c r="L6" s="21">
        <v>4</v>
      </c>
    </row>
    <row r="7" spans="2:36">
      <c r="K7" s="21" t="s">
        <v>10</v>
      </c>
      <c r="L7" s="21">
        <v>5</v>
      </c>
    </row>
    <row r="8" spans="2:36">
      <c r="K8" s="21" t="s">
        <v>81</v>
      </c>
      <c r="L8" s="21">
        <v>6</v>
      </c>
    </row>
    <row r="10" spans="2:36">
      <c r="B10" s="111" t="s">
        <v>67</v>
      </c>
      <c r="C10" s="7" t="s">
        <v>48</v>
      </c>
      <c r="D10" s="25" t="s">
        <v>1</v>
      </c>
      <c r="E10" s="25" t="s">
        <v>2</v>
      </c>
      <c r="F10" s="25" t="s">
        <v>3</v>
      </c>
      <c r="G10" s="25" t="s">
        <v>4</v>
      </c>
      <c r="H10" s="25" t="s">
        <v>4</v>
      </c>
      <c r="I10" s="25" t="s">
        <v>6</v>
      </c>
      <c r="J10" s="110" t="s">
        <v>5</v>
      </c>
      <c r="K10" s="110"/>
      <c r="L10" s="110" t="s">
        <v>5</v>
      </c>
      <c r="M10" s="110"/>
      <c r="N10" s="110" t="s">
        <v>5</v>
      </c>
      <c r="O10" s="110"/>
      <c r="AC10" s="25" t="s">
        <v>2</v>
      </c>
      <c r="AD10" s="25" t="s">
        <v>3</v>
      </c>
      <c r="AE10" s="25" t="s">
        <v>4</v>
      </c>
      <c r="AF10" s="25" t="s">
        <v>4</v>
      </c>
      <c r="AG10" s="25" t="s">
        <v>6</v>
      </c>
      <c r="AH10" s="25" t="s">
        <v>5</v>
      </c>
      <c r="AI10" s="25" t="s">
        <v>5</v>
      </c>
      <c r="AJ10" s="25" t="s">
        <v>5</v>
      </c>
    </row>
    <row r="11" spans="2:36">
      <c r="B11" s="112"/>
      <c r="C11" s="8"/>
      <c r="D11" s="25" t="s">
        <v>0</v>
      </c>
      <c r="E11" s="25" t="s">
        <v>7</v>
      </c>
      <c r="F11" s="25" t="s">
        <v>7</v>
      </c>
      <c r="G11" s="25" t="s">
        <v>6</v>
      </c>
      <c r="H11" s="25" t="s">
        <v>6</v>
      </c>
      <c r="I11" s="25" t="s">
        <v>11</v>
      </c>
      <c r="J11" s="110" t="s">
        <v>8</v>
      </c>
      <c r="K11" s="110"/>
      <c r="L11" s="110" t="s">
        <v>9</v>
      </c>
      <c r="M11" s="110"/>
      <c r="N11" s="110" t="s">
        <v>10</v>
      </c>
      <c r="O11" s="110"/>
      <c r="Q11" s="56" t="s">
        <v>71</v>
      </c>
      <c r="R11" s="56"/>
      <c r="S11" s="56"/>
      <c r="U11" s="53" t="s">
        <v>70</v>
      </c>
      <c r="V11" s="53"/>
      <c r="W11" s="53"/>
      <c r="X11" s="53"/>
      <c r="Y11" s="53"/>
      <c r="Z11" s="53"/>
      <c r="AA11" s="53"/>
      <c r="AC11" s="25" t="s">
        <v>7</v>
      </c>
      <c r="AD11" s="25" t="s">
        <v>7</v>
      </c>
      <c r="AE11" s="25" t="s">
        <v>6</v>
      </c>
      <c r="AF11" s="25" t="s">
        <v>6</v>
      </c>
      <c r="AG11" s="25" t="s">
        <v>11</v>
      </c>
      <c r="AH11" s="25" t="s">
        <v>8</v>
      </c>
      <c r="AI11" s="25" t="s">
        <v>9</v>
      </c>
      <c r="AJ11" s="25" t="s">
        <v>10</v>
      </c>
    </row>
    <row r="12" spans="2:36">
      <c r="B12" s="27" t="str">
        <f>data!B4</f>
        <v>Sr. #</v>
      </c>
      <c r="C12" s="45" t="str">
        <f>data!C4</f>
        <v>KPI</v>
      </c>
      <c r="D12" s="45" t="str">
        <f>data!D4</f>
        <v>Dec-14</v>
      </c>
      <c r="E12" s="28" t="str">
        <f>data!E4</f>
        <v>Aug-14</v>
      </c>
      <c r="F12" s="28" t="str">
        <f>data!F4</f>
        <v>Aug-15</v>
      </c>
      <c r="G12" s="28" t="str">
        <f>data!G4</f>
        <v xml:space="preserve"> Aug-15</v>
      </c>
      <c r="H12" s="28" t="str">
        <f>data!H4</f>
        <v>Sep-15</v>
      </c>
      <c r="I12" s="28" t="str">
        <f>data!I4</f>
        <v>Dec-15</v>
      </c>
      <c r="J12" s="29" t="str">
        <f>data!J4</f>
        <v>Amount</v>
      </c>
      <c r="K12" s="48" t="str">
        <f>data!K4</f>
        <v>%</v>
      </c>
      <c r="L12" s="29" t="str">
        <f>data!L4</f>
        <v xml:space="preserve">Amount </v>
      </c>
      <c r="M12" s="48" t="str">
        <f>data!M4</f>
        <v xml:space="preserve">% </v>
      </c>
      <c r="N12" s="29" t="str">
        <f>data!N4</f>
        <v xml:space="preserve">Amount  </v>
      </c>
      <c r="O12" s="51" t="str">
        <f>data!O4</f>
        <v xml:space="preserve">%  </v>
      </c>
      <c r="Q12" s="56" t="str">
        <f>"Sorted By: "&amp;E6</f>
        <v>Sorted By: Current Month</v>
      </c>
      <c r="R12" s="56" t="s">
        <v>68</v>
      </c>
      <c r="S12" s="56" t="s">
        <v>69</v>
      </c>
      <c r="U12" s="53" t="s">
        <v>66</v>
      </c>
      <c r="V12" s="53" t="s">
        <v>49</v>
      </c>
      <c r="W12" s="53" t="s">
        <v>59</v>
      </c>
      <c r="X12" s="53" t="s">
        <v>8</v>
      </c>
      <c r="Y12" s="53" t="s">
        <v>9</v>
      </c>
      <c r="Z12" s="53" t="s">
        <v>10</v>
      </c>
      <c r="AA12" s="53" t="s">
        <v>81</v>
      </c>
      <c r="AC12" s="28" t="s">
        <v>54</v>
      </c>
      <c r="AD12" s="28" t="s">
        <v>55</v>
      </c>
      <c r="AE12" s="28" t="s">
        <v>58</v>
      </c>
      <c r="AF12" s="28" t="s">
        <v>56</v>
      </c>
      <c r="AG12" s="28" t="s">
        <v>57</v>
      </c>
      <c r="AH12" s="29" t="s">
        <v>18</v>
      </c>
      <c r="AI12" s="29" t="s">
        <v>16</v>
      </c>
      <c r="AJ12" s="29" t="s">
        <v>50</v>
      </c>
    </row>
    <row r="13" spans="2:36">
      <c r="B13" s="43">
        <f>data!B5</f>
        <v>1</v>
      </c>
      <c r="C13" s="46" t="str">
        <f>data!C5</f>
        <v>Absolute Deposit</v>
      </c>
      <c r="D13" s="47">
        <f>data!D5</f>
        <v>6266.4949999999999</v>
      </c>
      <c r="E13" s="24">
        <f>data!E5</f>
        <v>0</v>
      </c>
      <c r="F13" s="24">
        <f>data!F5</f>
        <v>8359.8739999999998</v>
      </c>
      <c r="G13" s="24">
        <f>data!G5</f>
        <v>6389.1091277222222</v>
      </c>
      <c r="H13" s="24">
        <f>data!H5</f>
        <v>6526.8667209444438</v>
      </c>
      <c r="I13" s="24">
        <f>data!I5</f>
        <v>6966.2267019999999</v>
      </c>
      <c r="J13" s="33">
        <f>data!J5</f>
        <v>2093.3789999999999</v>
      </c>
      <c r="K13" s="49">
        <f>data!K5</f>
        <v>0.33405899150960783</v>
      </c>
      <c r="L13" s="33">
        <f>data!L5</f>
        <v>8359.8739999999998</v>
      </c>
      <c r="M13" s="50">
        <f>data!M5</f>
        <v>0</v>
      </c>
      <c r="N13" s="33">
        <f>data!N5</f>
        <v>1970.7648722777776</v>
      </c>
      <c r="O13" s="52">
        <f>data!O5</f>
        <v>0.30845691204845233</v>
      </c>
      <c r="Q13" s="56">
        <f>CHOOSE(SrtBy,30-B13,D13,K13,M13,O13,F13)+0.000001*ROWS($A$13:A13)</f>
        <v>8359.8740010000001</v>
      </c>
      <c r="R13" s="56">
        <f>IF($H$2=2,24-RANK(Q13,$Q$13:$Q$35),RANK(Q13,$Q$13:$Q$35))</f>
        <v>2</v>
      </c>
      <c r="S13" s="56">
        <f>ROWS($S$13:S13)</f>
        <v>1</v>
      </c>
      <c r="U13" s="53">
        <f t="shared" ref="U13:U35" si="0">INDEX($B$13:$B$35,MATCH($S13,$R$13:$R$35,0))</f>
        <v>23</v>
      </c>
      <c r="V13" s="53" t="str">
        <f t="shared" ref="V13:V35" si="1">INDEX($C$13:$C$35,MATCH($S13,$R$13:$R$35,0))</f>
        <v>Weekly Deposit  10-09-2015</v>
      </c>
      <c r="W13" s="54">
        <f t="shared" ref="W13:W35" si="2">INDEX($D$13:$D$35,MATCH($S13,$R$13:$R$35,0))</f>
        <v>6266.4949999999999</v>
      </c>
      <c r="X13" s="55">
        <f t="shared" ref="X13:X35" si="3">INDEX($K$13:$K$35,MATCH($S13,$R$13:$R$35,0))</f>
        <v>0.40057480297997522</v>
      </c>
      <c r="Y13" s="55">
        <f t="shared" ref="Y13:Y35" si="4">INDEX($M$13:$M$35,MATCH($S13,$R$13:$R$35,0))</f>
        <v>0.78791116561517727</v>
      </c>
      <c r="Z13" s="55">
        <f t="shared" ref="Z13:Z35" si="5">INDEX($O$13:$O$35,MATCH($S13,$R$13:$R$35,0))</f>
        <v>0.37369621093464944</v>
      </c>
      <c r="AA13" s="54">
        <f t="shared" ref="AA13:AA22" si="6">INDEX($F$13:$F$35,MATCH($S13,$R$13:$R$35,0))</f>
        <v>8776.6949999999997</v>
      </c>
      <c r="AC13">
        <f>INDEX($E$13:$E$35,MATCH($S13,$R$13:$R$35,0))</f>
        <v>4908.91</v>
      </c>
      <c r="AD13">
        <f>INDEX($F$13:$F$35,MATCH($S13,$R$13:$R$35,0))</f>
        <v>8776.6949999999997</v>
      </c>
      <c r="AE13">
        <f>INDEX($G$13:$G$35,MATCH($S13,$R$13:$R$35,0))</f>
        <v>6389.1091277222222</v>
      </c>
      <c r="AF13">
        <f>INDEX($H$13:$H$35,MATCH($S13,$R$13:$R$35,0))</f>
        <v>6526.8667209444438</v>
      </c>
      <c r="AG13">
        <f>INDEX($I$13:$I$35,MATCH($S13,$R$13:$R$35,0))</f>
        <v>6966.2267019999999</v>
      </c>
      <c r="AH13">
        <f>INDEX($J$13:$J$35,MATCH($S13,$R$13:$R$35,0))</f>
        <v>2510.1999999999998</v>
      </c>
      <c r="AI13">
        <f>INDEX($L$13:$L$35,MATCH($S13,$R$13:$R$35,0))</f>
        <v>3867.7849999999999</v>
      </c>
      <c r="AJ13">
        <f>INDEX($N$13:$N$35,MATCH($S13,$R$13:$R$35,0))</f>
        <v>2387.5858722777775</v>
      </c>
    </row>
    <row r="14" spans="2:36">
      <c r="B14" s="44">
        <f>data!B6</f>
        <v>2</v>
      </c>
      <c r="C14" s="46" t="str">
        <f>data!C6</f>
        <v>Advances</v>
      </c>
      <c r="D14" s="47">
        <f>data!D6</f>
        <v>1220.9970000000003</v>
      </c>
      <c r="E14" s="24">
        <f>data!E6</f>
        <v>1135.671</v>
      </c>
      <c r="F14" s="24">
        <f>data!F6</f>
        <v>1224.3410000000001</v>
      </c>
      <c r="G14" s="24">
        <f>data!G6</f>
        <v>1281.4566666666667</v>
      </c>
      <c r="H14" s="24">
        <f>data!H6</f>
        <v>1280.0202499999996</v>
      </c>
      <c r="I14" s="24">
        <f>data!I6</f>
        <v>1311.6860000000001</v>
      </c>
      <c r="J14" s="33">
        <f>data!J6</f>
        <v>3.3439999999998236</v>
      </c>
      <c r="K14" s="49">
        <f>data!K6</f>
        <v>2.738745467842937E-3</v>
      </c>
      <c r="L14" s="33">
        <f>data!L6</f>
        <v>88.670000000000073</v>
      </c>
      <c r="M14" s="50">
        <f>data!M6</f>
        <v>7.8077189608610306E-2</v>
      </c>
      <c r="N14" s="33">
        <f>data!N6</f>
        <v>-57.115666666666584</v>
      </c>
      <c r="O14" s="52">
        <f>data!O6</f>
        <v>-4.4570891979700121E-2</v>
      </c>
      <c r="Q14" s="56">
        <f>CHOOSE(SrtBy,30-B14,D14,K14,M14,O14,F14)+0.000001*ROWS($A$13:A14)</f>
        <v>1224.3410020000001</v>
      </c>
      <c r="R14" s="56">
        <f t="shared" ref="R14:R35" si="7">IF($H$2=2,24-RANK(Q14,$Q$13:$Q$35),RANK(Q14,$Q$13:$Q$35))</f>
        <v>5</v>
      </c>
      <c r="S14" s="56">
        <f>ROWS($S$13:S14)</f>
        <v>2</v>
      </c>
      <c r="U14" s="53">
        <f t="shared" si="0"/>
        <v>1</v>
      </c>
      <c r="V14" s="53" t="str">
        <f t="shared" si="1"/>
        <v>Absolute Deposit</v>
      </c>
      <c r="W14" s="54">
        <f t="shared" si="2"/>
        <v>6266.4949999999999</v>
      </c>
      <c r="X14" s="55">
        <f t="shared" si="3"/>
        <v>0.33405899150960783</v>
      </c>
      <c r="Y14" s="55">
        <f t="shared" si="4"/>
        <v>0</v>
      </c>
      <c r="Z14" s="55">
        <f t="shared" si="5"/>
        <v>0.30845691204845233</v>
      </c>
      <c r="AA14" s="54">
        <f t="shared" si="6"/>
        <v>8359.8739999999998</v>
      </c>
      <c r="AC14">
        <f t="shared" ref="AC14:AC35" si="8">INDEX($E$13:$E$35,MATCH($S14,$R$13:$R$35,0))</f>
        <v>0</v>
      </c>
      <c r="AD14">
        <f t="shared" ref="AD14:AD35" si="9">INDEX($F$13:$F$35,MATCH($S14,$R$13:$R$35,0))</f>
        <v>8359.8739999999998</v>
      </c>
      <c r="AE14">
        <f t="shared" ref="AE14:AE35" si="10">INDEX($G$13:$G$35,MATCH($S14,$R$13:$R$35,0))</f>
        <v>6389.1091277222222</v>
      </c>
      <c r="AF14">
        <f t="shared" ref="AF14:AF35" si="11">INDEX($H$13:$H$35,MATCH($S14,$R$13:$R$35,0))</f>
        <v>6526.8667209444438</v>
      </c>
      <c r="AG14">
        <f t="shared" ref="AG14:AG35" si="12">INDEX($I$13:$I$35,MATCH($S14,$R$13:$R$35,0))</f>
        <v>6966.2267019999999</v>
      </c>
      <c r="AH14">
        <f t="shared" ref="AH14:AH35" si="13">INDEX($J$13:$J$35,MATCH($S14,$R$13:$R$35,0))</f>
        <v>2093.3789999999999</v>
      </c>
      <c r="AI14">
        <f t="shared" ref="AI14:AI35" si="14">INDEX($L$13:$L$35,MATCH($S14,$R$13:$R$35,0))</f>
        <v>8359.8739999999998</v>
      </c>
      <c r="AJ14">
        <f t="shared" ref="AJ14:AJ35" si="15">INDEX($N$13:$N$35,MATCH($S14,$R$13:$R$35,0))</f>
        <v>1970.7648722777776</v>
      </c>
    </row>
    <row r="15" spans="2:36">
      <c r="B15" s="44">
        <f>data!B7</f>
        <v>3</v>
      </c>
      <c r="C15" s="46" t="str">
        <f>data!C7</f>
        <v>Agr: Finance O/S</v>
      </c>
      <c r="D15" s="47">
        <f>data!D7</f>
        <v>5.0599999999999996</v>
      </c>
      <c r="E15" s="24">
        <f>data!E7</f>
        <v>5.1379999999999999</v>
      </c>
      <c r="F15" s="24">
        <f>data!F7</f>
        <v>4.75</v>
      </c>
      <c r="G15" s="24">
        <f>data!G7</f>
        <v>11.629333333333335</v>
      </c>
      <c r="H15" s="24">
        <f>data!H7</f>
        <v>12.450500000000002</v>
      </c>
      <c r="I15" s="24">
        <f>data!I7</f>
        <v>14.914000000000001</v>
      </c>
      <c r="J15" s="33">
        <f>data!J7</f>
        <v>-0.30999999999999961</v>
      </c>
      <c r="K15" s="49">
        <f>data!K7</f>
        <v>-6.1264822134387283E-2</v>
      </c>
      <c r="L15" s="33">
        <f>data!L7</f>
        <v>-0.3879999999999999</v>
      </c>
      <c r="M15" s="50">
        <f>data!M7</f>
        <v>-7.5515764889061879E-2</v>
      </c>
      <c r="N15" s="33">
        <f>data!N7</f>
        <v>-6.8793333333333351</v>
      </c>
      <c r="O15" s="52">
        <f>data!O7</f>
        <v>-0.59155010318734247</v>
      </c>
      <c r="Q15" s="56">
        <f>CHOOSE(SrtBy,30-B15,D15,K15,M15,O15,F15)+0.000001*ROWS($A$13:A15)</f>
        <v>4.7500030000000004</v>
      </c>
      <c r="R15" s="56">
        <f t="shared" si="7"/>
        <v>19</v>
      </c>
      <c r="S15" s="56">
        <f>ROWS($S$13:S15)</f>
        <v>3</v>
      </c>
      <c r="U15" s="53">
        <f t="shared" si="0"/>
        <v>4</v>
      </c>
      <c r="V15" s="53" t="str">
        <f t="shared" si="1"/>
        <v>Average Deposit</v>
      </c>
      <c r="W15" s="54">
        <f t="shared" si="2"/>
        <v>5433.8267692307691</v>
      </c>
      <c r="X15" s="55">
        <f t="shared" si="3"/>
        <v>6.5884719391867227E-2</v>
      </c>
      <c r="Y15" s="55">
        <f t="shared" si="4"/>
        <v>5.6472039404130717E-2</v>
      </c>
      <c r="Z15" s="55">
        <f t="shared" si="5"/>
        <v>-1.2059674514836392E-2</v>
      </c>
      <c r="AA15" s="54">
        <f t="shared" si="6"/>
        <v>5791.8329211455548</v>
      </c>
      <c r="AC15">
        <f t="shared" si="8"/>
        <v>5482.2396666666664</v>
      </c>
      <c r="AD15">
        <f t="shared" si="9"/>
        <v>5791.8329211455548</v>
      </c>
      <c r="AE15">
        <f t="shared" si="10"/>
        <v>5862.5331629228385</v>
      </c>
      <c r="AF15">
        <f t="shared" si="11"/>
        <v>5930.5292193333335</v>
      </c>
      <c r="AG15">
        <f t="shared" si="12"/>
        <v>6206.569702702991</v>
      </c>
      <c r="AH15">
        <f t="shared" si="13"/>
        <v>358.00615191478573</v>
      </c>
      <c r="AI15">
        <f t="shared" si="14"/>
        <v>309.59325447888841</v>
      </c>
      <c r="AJ15">
        <f t="shared" si="15"/>
        <v>-70.700241777283736</v>
      </c>
    </row>
    <row r="16" spans="2:36">
      <c r="B16" s="44">
        <f>data!B8</f>
        <v>4</v>
      </c>
      <c r="C16" s="46" t="str">
        <f>data!C8</f>
        <v>Average Deposit</v>
      </c>
      <c r="D16" s="47">
        <f>data!D8</f>
        <v>5433.8267692307691</v>
      </c>
      <c r="E16" s="24">
        <f>data!E8</f>
        <v>5482.2396666666664</v>
      </c>
      <c r="F16" s="24">
        <f>data!F8</f>
        <v>5791.8329211455548</v>
      </c>
      <c r="G16" s="24">
        <f>data!G8</f>
        <v>5862.5331629228385</v>
      </c>
      <c r="H16" s="24">
        <f>data!H8</f>
        <v>5930.5292193333335</v>
      </c>
      <c r="I16" s="24">
        <f>data!I8</f>
        <v>6206.569702702991</v>
      </c>
      <c r="J16" s="33">
        <f>data!J8</f>
        <v>358.00615191478573</v>
      </c>
      <c r="K16" s="49">
        <f>data!K8</f>
        <v>6.5884719391867227E-2</v>
      </c>
      <c r="L16" s="33">
        <f>data!L8</f>
        <v>309.59325447888841</v>
      </c>
      <c r="M16" s="50">
        <f>data!M8</f>
        <v>5.6472039404130717E-2</v>
      </c>
      <c r="N16" s="33">
        <f>data!N8</f>
        <v>-70.700241777283736</v>
      </c>
      <c r="O16" s="52">
        <f>data!O8</f>
        <v>-1.2059674514836392E-2</v>
      </c>
      <c r="Q16" s="56">
        <f>CHOOSE(SrtBy,30-B16,D16,K16,M16,O16,F16)+0.000001*ROWS($A$13:A16)</f>
        <v>5791.8329251455552</v>
      </c>
      <c r="R16" s="56">
        <f t="shared" si="7"/>
        <v>3</v>
      </c>
      <c r="S16" s="56">
        <f>ROWS($S$13:S16)</f>
        <v>4</v>
      </c>
      <c r="U16" s="53">
        <f t="shared" si="0"/>
        <v>5</v>
      </c>
      <c r="V16" s="53" t="str">
        <f t="shared" si="1"/>
        <v>CASA Deposit</v>
      </c>
      <c r="W16" s="54">
        <f t="shared" si="2"/>
        <v>5407.5510000000004</v>
      </c>
      <c r="X16" s="55">
        <f t="shared" si="3"/>
        <v>-0.23054928192078081</v>
      </c>
      <c r="Y16" s="55">
        <f t="shared" si="4"/>
        <v>5.7611888399842597E-2</v>
      </c>
      <c r="Z16" s="55">
        <f t="shared" si="5"/>
        <v>-0.22767927381851696</v>
      </c>
      <c r="AA16" s="54">
        <f t="shared" si="6"/>
        <v>4160.8440000000001</v>
      </c>
      <c r="AC16">
        <f t="shared" si="8"/>
        <v>3934.1880000000001</v>
      </c>
      <c r="AD16">
        <f t="shared" si="9"/>
        <v>4160.8440000000001</v>
      </c>
      <c r="AE16">
        <f t="shared" si="10"/>
        <v>5387.4560903888887</v>
      </c>
      <c r="AF16">
        <f t="shared" si="11"/>
        <v>5507.3750539444436</v>
      </c>
      <c r="AG16">
        <f t="shared" si="12"/>
        <v>5893.2191459999995</v>
      </c>
      <c r="AH16">
        <f t="shared" si="13"/>
        <v>-1246.7070000000003</v>
      </c>
      <c r="AI16">
        <f t="shared" si="14"/>
        <v>226.65599999999995</v>
      </c>
      <c r="AJ16">
        <f t="shared" si="15"/>
        <v>-1226.6120903888886</v>
      </c>
    </row>
    <row r="17" spans="2:36">
      <c r="B17" s="44">
        <f>data!B9</f>
        <v>5</v>
      </c>
      <c r="C17" s="46" t="str">
        <f>data!C9</f>
        <v>CASA Deposit</v>
      </c>
      <c r="D17" s="47">
        <f>data!D9</f>
        <v>5407.5510000000004</v>
      </c>
      <c r="E17" s="24">
        <f>data!E9</f>
        <v>3934.1880000000001</v>
      </c>
      <c r="F17" s="24">
        <f>data!F9</f>
        <v>4160.8440000000001</v>
      </c>
      <c r="G17" s="24">
        <f>data!G9</f>
        <v>5387.4560903888887</v>
      </c>
      <c r="H17" s="24">
        <f>data!H9</f>
        <v>5507.3750539444436</v>
      </c>
      <c r="I17" s="24">
        <f>data!I9</f>
        <v>5893.2191459999995</v>
      </c>
      <c r="J17" s="33">
        <f>data!J9</f>
        <v>-1246.7070000000003</v>
      </c>
      <c r="K17" s="49">
        <f>data!K9</f>
        <v>-0.23054928192078081</v>
      </c>
      <c r="L17" s="33">
        <f>data!L9</f>
        <v>226.65599999999995</v>
      </c>
      <c r="M17" s="50">
        <f>data!M9</f>
        <v>5.7611888399842597E-2</v>
      </c>
      <c r="N17" s="33">
        <f>data!N9</f>
        <v>-1226.6120903888886</v>
      </c>
      <c r="O17" s="52">
        <f>data!O9</f>
        <v>-0.22767927381851696</v>
      </c>
      <c r="Q17" s="56">
        <f>CHOOSE(SrtBy,30-B17,D17,K17,M17,O17,F17)+0.000001*ROWS($A$13:A17)</f>
        <v>4160.8440049999999</v>
      </c>
      <c r="R17" s="56">
        <f t="shared" si="7"/>
        <v>4</v>
      </c>
      <c r="S17" s="56">
        <f>ROWS($S$13:S17)</f>
        <v>5</v>
      </c>
      <c r="U17" s="53">
        <f t="shared" si="0"/>
        <v>2</v>
      </c>
      <c r="V17" s="53" t="str">
        <f t="shared" si="1"/>
        <v>Advances</v>
      </c>
      <c r="W17" s="54">
        <f t="shared" si="2"/>
        <v>1220.9970000000003</v>
      </c>
      <c r="X17" s="55">
        <f t="shared" si="3"/>
        <v>2.738745467842937E-3</v>
      </c>
      <c r="Y17" s="55">
        <f t="shared" si="4"/>
        <v>7.8077189608610306E-2</v>
      </c>
      <c r="Z17" s="55">
        <f t="shared" si="5"/>
        <v>-4.4570891979700121E-2</v>
      </c>
      <c r="AA17" s="54">
        <f t="shared" si="6"/>
        <v>1224.3410000000001</v>
      </c>
      <c r="AC17">
        <f t="shared" si="8"/>
        <v>1135.671</v>
      </c>
      <c r="AD17">
        <f t="shared" si="9"/>
        <v>1224.3410000000001</v>
      </c>
      <c r="AE17">
        <f t="shared" si="10"/>
        <v>1281.4566666666667</v>
      </c>
      <c r="AF17">
        <f t="shared" si="11"/>
        <v>1280.0202499999996</v>
      </c>
      <c r="AG17">
        <f t="shared" si="12"/>
        <v>1311.6860000000001</v>
      </c>
      <c r="AH17">
        <f t="shared" si="13"/>
        <v>3.3439999999998236</v>
      </c>
      <c r="AI17">
        <f t="shared" si="14"/>
        <v>88.670000000000073</v>
      </c>
      <c r="AJ17">
        <f t="shared" si="15"/>
        <v>-57.115666666666584</v>
      </c>
    </row>
    <row r="18" spans="2:36">
      <c r="B18" s="44">
        <f>data!B10</f>
        <v>6</v>
      </c>
      <c r="C18" s="46" t="str">
        <f>data!C10</f>
        <v>Classified Advances</v>
      </c>
      <c r="D18" s="47">
        <f>data!D10</f>
        <v>361.96300000000002</v>
      </c>
      <c r="E18" s="24">
        <f>data!E10</f>
        <v>365.63200000000001</v>
      </c>
      <c r="F18" s="24">
        <f>data!F10</f>
        <v>352.93899999999996</v>
      </c>
      <c r="G18" s="24">
        <f>data!G10</f>
        <v>280.12166666666661</v>
      </c>
      <c r="H18" s="24">
        <f>data!H10</f>
        <v>260.89774999999997</v>
      </c>
      <c r="I18" s="24">
        <f>data!I10</f>
        <v>239.20099999999999</v>
      </c>
      <c r="J18" s="33">
        <f>data!J10</f>
        <v>-9.0240000000000578</v>
      </c>
      <c r="K18" s="49">
        <f>data!K10</f>
        <v>-2.4930724963601412E-2</v>
      </c>
      <c r="L18" s="33">
        <f>data!L10</f>
        <v>-12.69300000000004</v>
      </c>
      <c r="M18" s="50">
        <f>data!M10</f>
        <v>-3.4715232802380647E-2</v>
      </c>
      <c r="N18" s="33">
        <f>data!N10</f>
        <v>72.817333333333352</v>
      </c>
      <c r="O18" s="52">
        <f>data!O10</f>
        <v>0.25994895075354174</v>
      </c>
      <c r="Q18" s="56">
        <f>CHOOSE(SrtBy,30-B18,D18,K18,M18,O18,F18)+0.000001*ROWS($A$13:A18)</f>
        <v>352.93900599999995</v>
      </c>
      <c r="R18" s="56">
        <f t="shared" si="7"/>
        <v>6</v>
      </c>
      <c r="S18" s="56">
        <f>ROWS($S$13:S18)</f>
        <v>6</v>
      </c>
      <c r="U18" s="53">
        <f t="shared" si="0"/>
        <v>6</v>
      </c>
      <c r="V18" s="53" t="str">
        <f t="shared" si="1"/>
        <v>Classified Advances</v>
      </c>
      <c r="W18" s="54">
        <f t="shared" si="2"/>
        <v>361.96300000000002</v>
      </c>
      <c r="X18" s="55">
        <f t="shared" si="3"/>
        <v>-2.4930724963601412E-2</v>
      </c>
      <c r="Y18" s="55">
        <f t="shared" si="4"/>
        <v>-3.4715232802380647E-2</v>
      </c>
      <c r="Z18" s="55">
        <f t="shared" si="5"/>
        <v>0.25994895075354174</v>
      </c>
      <c r="AA18" s="54">
        <f t="shared" si="6"/>
        <v>352.93899999999996</v>
      </c>
      <c r="AC18">
        <f t="shared" si="8"/>
        <v>365.63200000000001</v>
      </c>
      <c r="AD18">
        <f t="shared" si="9"/>
        <v>352.93899999999996</v>
      </c>
      <c r="AE18">
        <f t="shared" si="10"/>
        <v>280.12166666666661</v>
      </c>
      <c r="AF18">
        <f t="shared" si="11"/>
        <v>260.89774999999997</v>
      </c>
      <c r="AG18">
        <f t="shared" si="12"/>
        <v>239.20099999999999</v>
      </c>
      <c r="AH18">
        <f t="shared" si="13"/>
        <v>-9.0240000000000578</v>
      </c>
      <c r="AI18">
        <f t="shared" si="14"/>
        <v>-12.69300000000004</v>
      </c>
      <c r="AJ18">
        <f t="shared" si="15"/>
        <v>72.817333333333352</v>
      </c>
    </row>
    <row r="19" spans="2:36">
      <c r="B19" s="44">
        <f>data!B11</f>
        <v>7</v>
      </c>
      <c r="C19" s="46" t="str">
        <f>data!C11</f>
        <v>Cost of Fund</v>
      </c>
      <c r="D19" s="47">
        <f>data!D11</f>
        <v>0.46765950483202856</v>
      </c>
      <c r="E19" s="24">
        <f>data!E11</f>
        <v>0.45019240133302296</v>
      </c>
      <c r="F19" s="24">
        <f>data!F11</f>
        <v>0.30679659430275508</v>
      </c>
      <c r="G19" s="24">
        <f>data!G11</f>
        <v>0.37312554501983897</v>
      </c>
      <c r="H19" s="24">
        <f>data!H11</f>
        <v>0.37277152167500527</v>
      </c>
      <c r="I19" s="24">
        <f>data!I11</f>
        <v>0.36997216594049387</v>
      </c>
      <c r="J19" s="33">
        <f>data!J11</f>
        <v>-0.16086291052927348</v>
      </c>
      <c r="K19" s="49">
        <f>data!K11</f>
        <v>-0.34397442769189812</v>
      </c>
      <c r="L19" s="33">
        <f>data!L11</f>
        <v>-0.14339580703026789</v>
      </c>
      <c r="M19" s="50">
        <f>data!M11</f>
        <v>-0.31852116252000667</v>
      </c>
      <c r="N19" s="33">
        <f>data!N11</f>
        <v>-6.632895071708389E-2</v>
      </c>
      <c r="O19" s="52">
        <f>data!O11</f>
        <v>-0.1777657724119564</v>
      </c>
      <c r="Q19" s="56">
        <f>CHOOSE(SrtBy,30-B19,D19,K19,M19,O19,F19)+0.000001*ROWS($A$13:A19)</f>
        <v>0.30680359430275506</v>
      </c>
      <c r="R19" s="56">
        <f t="shared" si="7"/>
        <v>21</v>
      </c>
      <c r="S19" s="56">
        <f>ROWS($S$13:S19)</f>
        <v>7</v>
      </c>
      <c r="U19" s="53">
        <f t="shared" si="0"/>
        <v>12</v>
      </c>
      <c r="V19" s="53" t="str">
        <f t="shared" si="1"/>
        <v>Income</v>
      </c>
      <c r="W19" s="54">
        <f t="shared" si="2"/>
        <v>560.92399999999998</v>
      </c>
      <c r="X19" s="55">
        <f t="shared" si="3"/>
        <v>-0.38374004321441046</v>
      </c>
      <c r="Y19" s="55">
        <f t="shared" si="4"/>
        <v>-0.15645612742167306</v>
      </c>
      <c r="Z19" s="55">
        <f t="shared" si="5"/>
        <v>-0.16763510639487925</v>
      </c>
      <c r="AA19" s="54">
        <f t="shared" si="6"/>
        <v>345.67500000000001</v>
      </c>
      <c r="AC19">
        <f t="shared" si="8"/>
        <v>409.78899999999999</v>
      </c>
      <c r="AD19">
        <f t="shared" si="9"/>
        <v>345.67500000000001</v>
      </c>
      <c r="AE19">
        <f t="shared" si="10"/>
        <v>415.29262304999429</v>
      </c>
      <c r="AF19">
        <f t="shared" si="11"/>
        <v>469.80591138754562</v>
      </c>
      <c r="AG19">
        <f t="shared" si="12"/>
        <v>636.32481825229695</v>
      </c>
      <c r="AH19">
        <f t="shared" si="13"/>
        <v>-215.24899999999997</v>
      </c>
      <c r="AI19">
        <f t="shared" si="14"/>
        <v>-64.113999999999976</v>
      </c>
      <c r="AJ19">
        <f t="shared" si="15"/>
        <v>-69.617623049994279</v>
      </c>
    </row>
    <row r="20" spans="2:36">
      <c r="B20" s="44">
        <f>data!B12</f>
        <v>8</v>
      </c>
      <c r="C20" s="46" t="str">
        <f>data!C12</f>
        <v>Expenditure Excluding Administrative Exp.</v>
      </c>
      <c r="D20" s="47">
        <f>data!D12</f>
        <v>346.73</v>
      </c>
      <c r="E20" s="24">
        <f>data!E12</f>
        <v>271.05599999999998</v>
      </c>
      <c r="F20" s="24">
        <f>data!F12</f>
        <v>177.08499999999998</v>
      </c>
      <c r="G20" s="24">
        <f>data!G12</f>
        <v>222.14426695138889</v>
      </c>
      <c r="H20" s="24">
        <f>data!H12</f>
        <v>252.16047405374999</v>
      </c>
      <c r="I20" s="24">
        <f>data!I12</f>
        <v>345.20666033874994</v>
      </c>
      <c r="J20" s="33">
        <f>data!J12</f>
        <v>-169.64500000000004</v>
      </c>
      <c r="K20" s="49">
        <f>data!K12</f>
        <v>-0.48927119084013504</v>
      </c>
      <c r="L20" s="33">
        <f>data!L12</f>
        <v>-93.971000000000004</v>
      </c>
      <c r="M20" s="50">
        <f>data!M12</f>
        <v>-0.34668481789740868</v>
      </c>
      <c r="N20" s="33">
        <f>data!N12</f>
        <v>-45.059266951388906</v>
      </c>
      <c r="O20" s="52">
        <f>data!O12</f>
        <v>-0.20283785654143882</v>
      </c>
      <c r="Q20" s="56">
        <f>CHOOSE(SrtBy,30-B20,D20,K20,M20,O20,F20)+0.000001*ROWS($A$13:A20)</f>
        <v>177.08500799999999</v>
      </c>
      <c r="R20" s="56">
        <f t="shared" si="7"/>
        <v>10</v>
      </c>
      <c r="S20" s="56">
        <f>ROWS($S$13:S20)</f>
        <v>8</v>
      </c>
      <c r="U20" s="53">
        <f t="shared" si="0"/>
        <v>17</v>
      </c>
      <c r="V20" s="53" t="str">
        <f t="shared" si="1"/>
        <v>Non Fund Base Advances</v>
      </c>
      <c r="W20" s="54">
        <f t="shared" si="2"/>
        <v>4252.1737499999999</v>
      </c>
      <c r="X20" s="55">
        <f t="shared" si="3"/>
        <v>-0.92059573350924329</v>
      </c>
      <c r="Y20" s="55">
        <f t="shared" si="4"/>
        <v>-0.13246160626833917</v>
      </c>
      <c r="Z20" s="55">
        <f t="shared" si="5"/>
        <v>-0.92781430319022129</v>
      </c>
      <c r="AA20" s="54">
        <f t="shared" si="6"/>
        <v>337.64073760999997</v>
      </c>
      <c r="AC20">
        <f t="shared" si="8"/>
        <v>389.19399999999996</v>
      </c>
      <c r="AD20">
        <f t="shared" si="9"/>
        <v>337.64073760999997</v>
      </c>
      <c r="AE20">
        <f t="shared" si="10"/>
        <v>4677.3911249999992</v>
      </c>
      <c r="AF20">
        <f t="shared" si="11"/>
        <v>4730.5432968750001</v>
      </c>
      <c r="AG20">
        <f t="shared" si="12"/>
        <v>4889.9998125000002</v>
      </c>
      <c r="AH20">
        <f t="shared" si="13"/>
        <v>-3914.5330123899998</v>
      </c>
      <c r="AI20">
        <f t="shared" si="14"/>
        <v>-51.553262389999986</v>
      </c>
      <c r="AJ20">
        <f t="shared" si="15"/>
        <v>-4339.7503873899996</v>
      </c>
    </row>
    <row r="21" spans="2:36">
      <c r="B21" s="44">
        <f>data!B13</f>
        <v>9</v>
      </c>
      <c r="C21" s="46" t="str">
        <f>data!C13</f>
        <v>Exports</v>
      </c>
      <c r="D21" s="47">
        <f>data!D13</f>
        <v>78.792000000000002</v>
      </c>
      <c r="E21" s="24">
        <f>data!E13</f>
        <v>76.043999999999997</v>
      </c>
      <c r="F21" s="24">
        <f>data!F13</f>
        <v>2.2519999999999998</v>
      </c>
      <c r="G21" s="24">
        <f>data!G13</f>
        <v>63.0336</v>
      </c>
      <c r="H21" s="24">
        <f>data!H13</f>
        <v>70.912800000000004</v>
      </c>
      <c r="I21" s="24">
        <f>data!I13</f>
        <v>94.550399999999996</v>
      </c>
      <c r="J21" s="33">
        <f>data!J13</f>
        <v>-76.540000000000006</v>
      </c>
      <c r="K21" s="49">
        <f>data!K13</f>
        <v>-0.97141841811351415</v>
      </c>
      <c r="L21" s="33">
        <f>data!L13</f>
        <v>-73.792000000000002</v>
      </c>
      <c r="M21" s="50">
        <f>data!M13</f>
        <v>-0.97038556625111783</v>
      </c>
      <c r="N21" s="33">
        <f>data!N13</f>
        <v>-60.781599999999997</v>
      </c>
      <c r="O21" s="52">
        <f>data!O13</f>
        <v>-0.96427302264189252</v>
      </c>
      <c r="Q21" s="56">
        <f>CHOOSE(SrtBy,30-B21,D21,K21,M21,O21,F21)+0.000001*ROWS($A$13:A21)</f>
        <v>2.2520089999999997</v>
      </c>
      <c r="R21" s="56">
        <f t="shared" si="7"/>
        <v>20</v>
      </c>
      <c r="S21" s="56">
        <f>ROWS($S$13:S21)</f>
        <v>9</v>
      </c>
      <c r="U21" s="53">
        <f t="shared" si="0"/>
        <v>16</v>
      </c>
      <c r="V21" s="53" t="str">
        <f t="shared" si="1"/>
        <v>No of Current A/cs Opened Progressive</v>
      </c>
      <c r="W21" s="54">
        <f t="shared" si="2"/>
        <v>157</v>
      </c>
      <c r="X21" s="55">
        <f t="shared" si="3"/>
        <v>0.67515923566878977</v>
      </c>
      <c r="Y21" s="55">
        <f t="shared" si="4"/>
        <v>-0.22647058823529412</v>
      </c>
      <c r="Z21" s="55">
        <f t="shared" si="5"/>
        <v>-0.88464912280701757</v>
      </c>
      <c r="AA21" s="54">
        <f t="shared" si="6"/>
        <v>263</v>
      </c>
      <c r="AC21">
        <f t="shared" si="8"/>
        <v>340</v>
      </c>
      <c r="AD21">
        <f t="shared" si="9"/>
        <v>263</v>
      </c>
      <c r="AE21">
        <f t="shared" si="10"/>
        <v>2280</v>
      </c>
      <c r="AF21">
        <f t="shared" si="11"/>
        <v>2280</v>
      </c>
      <c r="AG21">
        <f t="shared" si="12"/>
        <v>2280</v>
      </c>
      <c r="AH21">
        <f t="shared" si="13"/>
        <v>106</v>
      </c>
      <c r="AI21">
        <f t="shared" si="14"/>
        <v>-77</v>
      </c>
      <c r="AJ21">
        <f t="shared" si="15"/>
        <v>-2017</v>
      </c>
    </row>
    <row r="22" spans="2:36">
      <c r="B22" s="44">
        <f>data!B14</f>
        <v>10</v>
      </c>
      <c r="C22" s="46" t="str">
        <f>data!C14</f>
        <v>Home Remittance</v>
      </c>
      <c r="D22" s="47">
        <f>data!D14</f>
        <v>25.082000000000001</v>
      </c>
      <c r="E22" s="24">
        <f>data!E14</f>
        <v>6.8319999999999999</v>
      </c>
      <c r="F22" s="24">
        <f>data!F14</f>
        <v>33.171999999999997</v>
      </c>
      <c r="G22" s="24">
        <f>data!G14</f>
        <v>18.393466666666669</v>
      </c>
      <c r="H22" s="24">
        <f>data!H14</f>
        <v>20.69265</v>
      </c>
      <c r="I22" s="24">
        <f>data!I14</f>
        <v>27.590200000000003</v>
      </c>
      <c r="J22" s="33">
        <f>data!J14</f>
        <v>8.0899999999999963</v>
      </c>
      <c r="K22" s="49">
        <f>data!K14</f>
        <v>0.32254206203652008</v>
      </c>
      <c r="L22" s="33">
        <f>data!L14</f>
        <v>26.339999999999996</v>
      </c>
      <c r="M22" s="50">
        <f>data!M14</f>
        <v>3.8553864168618261</v>
      </c>
      <c r="N22" s="33">
        <f>data!N14</f>
        <v>14.778533333333328</v>
      </c>
      <c r="O22" s="52">
        <f>data!O14</f>
        <v>0.80346644823161817</v>
      </c>
      <c r="Q22" s="56">
        <f>CHOOSE(SrtBy,30-B22,D22,K22,M22,O22,F22)+0.000001*ROWS($A$13:A22)</f>
        <v>33.17201</v>
      </c>
      <c r="R22" s="56">
        <f t="shared" si="7"/>
        <v>16</v>
      </c>
      <c r="S22" s="56">
        <f>ROWS($S$13:S22)</f>
        <v>10</v>
      </c>
      <c r="U22" s="53">
        <f t="shared" si="0"/>
        <v>8</v>
      </c>
      <c r="V22" s="53" t="str">
        <f t="shared" si="1"/>
        <v>Expenditure Excluding Administrative Exp.</v>
      </c>
      <c r="W22" s="54">
        <f t="shared" si="2"/>
        <v>346.73</v>
      </c>
      <c r="X22" s="55">
        <f t="shared" si="3"/>
        <v>-0.48927119084013504</v>
      </c>
      <c r="Y22" s="55">
        <f t="shared" si="4"/>
        <v>-0.34668481789740868</v>
      </c>
      <c r="Z22" s="55">
        <f t="shared" si="5"/>
        <v>-0.20283785654143882</v>
      </c>
      <c r="AA22" s="54">
        <f t="shared" si="6"/>
        <v>177.08499999999998</v>
      </c>
      <c r="AC22">
        <f t="shared" si="8"/>
        <v>271.05599999999998</v>
      </c>
      <c r="AD22">
        <f t="shared" si="9"/>
        <v>177.08499999999998</v>
      </c>
      <c r="AE22">
        <f t="shared" si="10"/>
        <v>222.14426695138889</v>
      </c>
      <c r="AF22">
        <f t="shared" si="11"/>
        <v>252.16047405374999</v>
      </c>
      <c r="AG22">
        <f t="shared" si="12"/>
        <v>345.20666033874994</v>
      </c>
      <c r="AH22">
        <f t="shared" si="13"/>
        <v>-169.64500000000004</v>
      </c>
      <c r="AI22">
        <f t="shared" si="14"/>
        <v>-93.971000000000004</v>
      </c>
      <c r="AJ22">
        <f t="shared" si="15"/>
        <v>-45.059266951388906</v>
      </c>
    </row>
    <row r="23" spans="2:36">
      <c r="B23" s="44">
        <f>data!B15</f>
        <v>11</v>
      </c>
      <c r="C23" s="46" t="str">
        <f>data!C15</f>
        <v>Imports</v>
      </c>
      <c r="D23" s="47">
        <f>data!D15</f>
        <v>1473.2370000000001</v>
      </c>
      <c r="E23" s="24">
        <f>data!E15</f>
        <v>1473.2370000000001</v>
      </c>
      <c r="F23" s="24">
        <f>data!F15</f>
        <v>0</v>
      </c>
      <c r="G23" s="24">
        <f>data!G15</f>
        <v>1080.3738000000001</v>
      </c>
      <c r="H23" s="24">
        <f>data!H15</f>
        <v>1215.4205250000002</v>
      </c>
      <c r="I23" s="24">
        <f>data!I15</f>
        <v>1620.5607000000002</v>
      </c>
      <c r="J23" s="33">
        <f>data!J15</f>
        <v>-1473.2370000000001</v>
      </c>
      <c r="K23" s="49">
        <f>data!K15</f>
        <v>-1</v>
      </c>
      <c r="L23" s="33">
        <f>data!L15</f>
        <v>-1473.2370000000001</v>
      </c>
      <c r="M23" s="50">
        <f>data!M15</f>
        <v>-1</v>
      </c>
      <c r="N23" s="33">
        <f>data!N15</f>
        <v>-1080.3738000000001</v>
      </c>
      <c r="O23" s="52">
        <f>data!O15</f>
        <v>-1</v>
      </c>
      <c r="Q23" s="56">
        <f>CHOOSE(SrtBy,30-B23,D23,K23,M23,O23,F23)+0.000001*ROWS($A$13:A23)</f>
        <v>1.1E-5</v>
      </c>
      <c r="R23" s="56">
        <f t="shared" si="7"/>
        <v>23</v>
      </c>
      <c r="S23" s="56">
        <f>ROWS($S$13:S23)</f>
        <v>11</v>
      </c>
      <c r="U23" s="53">
        <f t="shared" si="0"/>
        <v>14</v>
      </c>
      <c r="V23" s="53" t="str">
        <f t="shared" si="1"/>
        <v>NBP Adv: Sal: O/S</v>
      </c>
      <c r="W23" s="54">
        <f t="shared" si="2"/>
        <v>128.208</v>
      </c>
      <c r="X23" s="55">
        <f t="shared" si="3"/>
        <v>7.0198427555222764E-2</v>
      </c>
      <c r="Y23" s="55">
        <f t="shared" si="4"/>
        <v>0.17499764500355378</v>
      </c>
      <c r="Z23" s="55">
        <f t="shared" si="5"/>
        <v>-4.0633201105677953E-2</v>
      </c>
      <c r="AA23" s="54">
        <f t="shared" ref="AA23:AA35" si="16">INDEX($F$13:$F$35,MATCH($S23,$R$13:$R$35,0))</f>
        <v>137.208</v>
      </c>
      <c r="AC23">
        <f t="shared" si="8"/>
        <v>116.77300000000001</v>
      </c>
      <c r="AD23">
        <f t="shared" si="9"/>
        <v>137.208</v>
      </c>
      <c r="AE23">
        <f t="shared" si="10"/>
        <v>143.01933333333332</v>
      </c>
      <c r="AF23">
        <f t="shared" si="11"/>
        <v>146.40150000000003</v>
      </c>
      <c r="AG23">
        <f t="shared" si="12"/>
        <v>156.54799999999997</v>
      </c>
      <c r="AH23">
        <f t="shared" si="13"/>
        <v>9</v>
      </c>
      <c r="AI23">
        <f t="shared" si="14"/>
        <v>20.434999999999988</v>
      </c>
      <c r="AJ23">
        <f t="shared" si="15"/>
        <v>-5.811333333333323</v>
      </c>
    </row>
    <row r="24" spans="2:36">
      <c r="B24" s="44">
        <f>data!B16</f>
        <v>12</v>
      </c>
      <c r="C24" s="46" t="str">
        <f>data!C16</f>
        <v>Income</v>
      </c>
      <c r="D24" s="47">
        <f>data!D16</f>
        <v>560.92399999999998</v>
      </c>
      <c r="E24" s="24">
        <f>data!E16</f>
        <v>409.78899999999999</v>
      </c>
      <c r="F24" s="24">
        <f>data!F16</f>
        <v>345.67500000000001</v>
      </c>
      <c r="G24" s="24">
        <f>data!G16</f>
        <v>415.29262304999429</v>
      </c>
      <c r="H24" s="24">
        <f>data!H16</f>
        <v>469.80591138754562</v>
      </c>
      <c r="I24" s="24">
        <f>data!I16</f>
        <v>636.32481825229695</v>
      </c>
      <c r="J24" s="33">
        <f>data!J16</f>
        <v>-215.24899999999997</v>
      </c>
      <c r="K24" s="49">
        <f>data!K16</f>
        <v>-0.38374004321441046</v>
      </c>
      <c r="L24" s="33">
        <f>data!L16</f>
        <v>-64.113999999999976</v>
      </c>
      <c r="M24" s="50">
        <f>data!M16</f>
        <v>-0.15645612742167306</v>
      </c>
      <c r="N24" s="33">
        <f>data!N16</f>
        <v>-69.617623049994279</v>
      </c>
      <c r="O24" s="52">
        <f>data!O16</f>
        <v>-0.16763510639487925</v>
      </c>
      <c r="Q24" s="56">
        <f>CHOOSE(SrtBy,30-B24,D24,K24,M24,O24,F24)+0.000001*ROWS($A$13:A24)</f>
        <v>345.67501200000004</v>
      </c>
      <c r="R24" s="56">
        <f t="shared" si="7"/>
        <v>7</v>
      </c>
      <c r="S24" s="56">
        <f>ROWS($S$13:S24)</f>
        <v>12</v>
      </c>
      <c r="U24" s="53">
        <f t="shared" si="0"/>
        <v>21</v>
      </c>
      <c r="V24" s="53" t="str">
        <f t="shared" si="1"/>
        <v>Personal Expenses</v>
      </c>
      <c r="W24" s="54">
        <f t="shared" si="2"/>
        <v>158.91</v>
      </c>
      <c r="X24" s="55">
        <f t="shared" si="3"/>
        <v>-0.39855263985903971</v>
      </c>
      <c r="Y24" s="55">
        <f t="shared" si="4"/>
        <v>-0.10755870955693536</v>
      </c>
      <c r="Z24" s="55">
        <f t="shared" si="5"/>
        <v>-0.17082706766917308</v>
      </c>
      <c r="AA24" s="54">
        <f t="shared" si="16"/>
        <v>95.575999999999993</v>
      </c>
      <c r="AC24">
        <f t="shared" si="8"/>
        <v>107.09499999999998</v>
      </c>
      <c r="AD24">
        <f t="shared" si="9"/>
        <v>95.575999999999993</v>
      </c>
      <c r="AE24">
        <f t="shared" si="10"/>
        <v>115.26666666666668</v>
      </c>
      <c r="AF24">
        <f t="shared" si="11"/>
        <v>129.67500000000004</v>
      </c>
      <c r="AG24">
        <f t="shared" si="12"/>
        <v>172.9</v>
      </c>
      <c r="AH24">
        <f t="shared" si="13"/>
        <v>-63.334000000000003</v>
      </c>
      <c r="AI24">
        <f t="shared" si="14"/>
        <v>-11.518999999999991</v>
      </c>
      <c r="AJ24">
        <f t="shared" si="15"/>
        <v>-19.690666666666687</v>
      </c>
    </row>
    <row r="25" spans="2:36">
      <c r="B25" s="44">
        <f>data!B17</f>
        <v>13</v>
      </c>
      <c r="C25" s="46" t="str">
        <f>data!C17</f>
        <v>Intermediation Cost</v>
      </c>
      <c r="D25" s="47">
        <f>data!D17</f>
        <v>0.36029260368930105</v>
      </c>
      <c r="E25" s="24">
        <f>data!E17</f>
        <v>0.3032710583161099</v>
      </c>
      <c r="F25" s="24">
        <f>data!F17</f>
        <v>0.26046597949500777</v>
      </c>
      <c r="G25" s="24">
        <f>data!G17</f>
        <v>0.29487225093083114</v>
      </c>
      <c r="H25" s="24">
        <f>data!H17</f>
        <v>0.29182775642501518</v>
      </c>
      <c r="I25" s="24">
        <f>data!I17</f>
        <v>0.28158883475773244</v>
      </c>
      <c r="J25" s="33">
        <f>data!J17</f>
        <v>-9.9826624194293279E-2</v>
      </c>
      <c r="K25" s="49">
        <f>data!K17</f>
        <v>-0.27707097834397659</v>
      </c>
      <c r="L25" s="33">
        <f>data!L17</f>
        <v>-4.2805078821102127E-2</v>
      </c>
      <c r="M25" s="50">
        <f>data!M17</f>
        <v>-0.14114462177424433</v>
      </c>
      <c r="N25" s="33">
        <f>data!N17</f>
        <v>-3.4406271435823366E-2</v>
      </c>
      <c r="O25" s="52">
        <f>data!O17</f>
        <v>-0.11668195744839389</v>
      </c>
      <c r="Q25" s="56">
        <f>CHOOSE(SrtBy,30-B25,D25,K25,M25,O25,F25)+0.000001*ROWS($A$13:A25)</f>
        <v>0.26047897949500776</v>
      </c>
      <c r="R25" s="56">
        <f t="shared" si="7"/>
        <v>22</v>
      </c>
      <c r="S25" s="56">
        <f>ROWS($S$13:S25)</f>
        <v>13</v>
      </c>
      <c r="U25" s="53">
        <f t="shared" si="0"/>
        <v>18</v>
      </c>
      <c r="V25" s="53" t="str">
        <f t="shared" si="1"/>
        <v>Non Fund Base Income</v>
      </c>
      <c r="W25" s="54">
        <f t="shared" si="2"/>
        <v>103.71600000000001</v>
      </c>
      <c r="X25" s="55">
        <f t="shared" si="3"/>
        <v>-0.27066219291141208</v>
      </c>
      <c r="Y25" s="55">
        <f t="shared" si="4"/>
        <v>0.11024026536333319</v>
      </c>
      <c r="Z25" s="55">
        <f t="shared" si="5"/>
        <v>-0.14626236785673993</v>
      </c>
      <c r="AA25" s="54">
        <f t="shared" si="16"/>
        <v>75.643999999999991</v>
      </c>
      <c r="AC25">
        <f t="shared" si="8"/>
        <v>68.13300000000001</v>
      </c>
      <c r="AD25">
        <f t="shared" si="9"/>
        <v>75.643999999999991</v>
      </c>
      <c r="AE25">
        <f t="shared" si="10"/>
        <v>88.603333333333339</v>
      </c>
      <c r="AF25">
        <f t="shared" si="11"/>
        <v>99.678750000000008</v>
      </c>
      <c r="AG25">
        <f t="shared" si="12"/>
        <v>132.90499999999997</v>
      </c>
      <c r="AH25">
        <f t="shared" si="13"/>
        <v>-28.072000000000017</v>
      </c>
      <c r="AI25">
        <f t="shared" si="14"/>
        <v>7.5109999999999815</v>
      </c>
      <c r="AJ25">
        <f t="shared" si="15"/>
        <v>-12.959333333333348</v>
      </c>
    </row>
    <row r="26" spans="2:36">
      <c r="B26" s="44">
        <f>data!B18</f>
        <v>14</v>
      </c>
      <c r="C26" s="46" t="str">
        <f>data!C18</f>
        <v>NBP Adv: Sal: O/S</v>
      </c>
      <c r="D26" s="47">
        <f>data!D18</f>
        <v>128.208</v>
      </c>
      <c r="E26" s="24">
        <f>data!E18</f>
        <v>116.77300000000001</v>
      </c>
      <c r="F26" s="24">
        <f>data!F18</f>
        <v>137.208</v>
      </c>
      <c r="G26" s="24">
        <f>data!G18</f>
        <v>143.01933333333332</v>
      </c>
      <c r="H26" s="24">
        <f>data!H18</f>
        <v>146.40150000000003</v>
      </c>
      <c r="I26" s="24">
        <f>data!I18</f>
        <v>156.54799999999997</v>
      </c>
      <c r="J26" s="33">
        <f>data!J18</f>
        <v>9</v>
      </c>
      <c r="K26" s="49">
        <f>data!K18</f>
        <v>7.0198427555222764E-2</v>
      </c>
      <c r="L26" s="33">
        <f>data!L18</f>
        <v>20.434999999999988</v>
      </c>
      <c r="M26" s="50">
        <f>data!M18</f>
        <v>0.17499764500355378</v>
      </c>
      <c r="N26" s="33">
        <f>data!N18</f>
        <v>-5.811333333333323</v>
      </c>
      <c r="O26" s="52">
        <f>data!O18</f>
        <v>-4.0633201105677953E-2</v>
      </c>
      <c r="Q26" s="56">
        <f>CHOOSE(SrtBy,30-B26,D26,K26,M26,O26,F26)+0.000001*ROWS($A$13:A26)</f>
        <v>137.20801399999999</v>
      </c>
      <c r="R26" s="56">
        <f t="shared" si="7"/>
        <v>11</v>
      </c>
      <c r="S26" s="56">
        <f>ROWS($S$13:S26)</f>
        <v>14</v>
      </c>
      <c r="U26" s="53">
        <f t="shared" si="0"/>
        <v>15</v>
      </c>
      <c r="V26" s="53" t="str">
        <f t="shared" si="1"/>
        <v>No of Current A/Cs Opened during Month</v>
      </c>
      <c r="W26" s="54">
        <f t="shared" si="2"/>
        <v>2280</v>
      </c>
      <c r="X26" s="55">
        <f t="shared" si="3"/>
        <v>-0.98201754385964912</v>
      </c>
      <c r="Y26" s="55">
        <f t="shared" si="4"/>
        <v>1.05</v>
      </c>
      <c r="Z26" s="55">
        <f t="shared" si="5"/>
        <v>-0.78421052631578947</v>
      </c>
      <c r="AA26" s="54">
        <f t="shared" si="16"/>
        <v>41</v>
      </c>
      <c r="AC26">
        <f t="shared" si="8"/>
        <v>20</v>
      </c>
      <c r="AD26">
        <f t="shared" si="9"/>
        <v>41</v>
      </c>
      <c r="AE26">
        <f t="shared" si="10"/>
        <v>190</v>
      </c>
      <c r="AF26">
        <f t="shared" si="11"/>
        <v>190</v>
      </c>
      <c r="AG26">
        <f t="shared" si="12"/>
        <v>2280</v>
      </c>
      <c r="AH26">
        <f t="shared" si="13"/>
        <v>-2239</v>
      </c>
      <c r="AI26">
        <f t="shared" si="14"/>
        <v>21</v>
      </c>
      <c r="AJ26">
        <f t="shared" si="15"/>
        <v>-149</v>
      </c>
    </row>
    <row r="27" spans="2:36">
      <c r="B27" s="44">
        <f>data!B19</f>
        <v>15</v>
      </c>
      <c r="C27" s="46" t="str">
        <f>data!C19</f>
        <v>No of Current A/Cs Opened during Month</v>
      </c>
      <c r="D27" s="47">
        <f>data!D19</f>
        <v>2280</v>
      </c>
      <c r="E27" s="24">
        <f>data!E19</f>
        <v>20</v>
      </c>
      <c r="F27" s="24">
        <f>data!F19</f>
        <v>41</v>
      </c>
      <c r="G27" s="24">
        <f>data!G19</f>
        <v>190</v>
      </c>
      <c r="H27" s="24">
        <f>data!H19</f>
        <v>190</v>
      </c>
      <c r="I27" s="24">
        <f>data!I19</f>
        <v>2280</v>
      </c>
      <c r="J27" s="33">
        <f>data!J19</f>
        <v>-2239</v>
      </c>
      <c r="K27" s="49">
        <f>data!K19</f>
        <v>-0.98201754385964912</v>
      </c>
      <c r="L27" s="33">
        <f>data!L19</f>
        <v>21</v>
      </c>
      <c r="M27" s="50">
        <f>data!M19</f>
        <v>1.05</v>
      </c>
      <c r="N27" s="33">
        <f>data!N19</f>
        <v>-149</v>
      </c>
      <c r="O27" s="52">
        <f>data!O19</f>
        <v>-0.78421052631578947</v>
      </c>
      <c r="Q27" s="56">
        <f>CHOOSE(SrtBy,30-B27,D27,K27,M27,O27,F27)+0.000001*ROWS($A$13:A27)</f>
        <v>41.000014999999998</v>
      </c>
      <c r="R27" s="56">
        <f t="shared" si="7"/>
        <v>14</v>
      </c>
      <c r="S27" s="56">
        <f>ROWS($S$13:S27)</f>
        <v>15</v>
      </c>
      <c r="U27" s="53">
        <f t="shared" si="0"/>
        <v>19</v>
      </c>
      <c r="V27" s="53" t="str">
        <f t="shared" si="1"/>
        <v>Other Expenses</v>
      </c>
      <c r="W27" s="54">
        <f t="shared" si="2"/>
        <v>81.796000000000006</v>
      </c>
      <c r="X27" s="55">
        <f t="shared" si="3"/>
        <v>-0.50311751185877063</v>
      </c>
      <c r="Y27" s="55">
        <f t="shared" si="4"/>
        <v>-9.359946476360384E-2</v>
      </c>
      <c r="Z27" s="55">
        <f t="shared" si="5"/>
        <v>-0.2263574863042643</v>
      </c>
      <c r="AA27" s="54">
        <f t="shared" si="16"/>
        <v>40.643000000000001</v>
      </c>
      <c r="AC27">
        <f t="shared" si="8"/>
        <v>44.839999999999996</v>
      </c>
      <c r="AD27">
        <f t="shared" si="9"/>
        <v>40.643000000000001</v>
      </c>
      <c r="AE27">
        <f t="shared" si="10"/>
        <v>52.534600000000005</v>
      </c>
      <c r="AF27">
        <f t="shared" si="11"/>
        <v>59.101424999999999</v>
      </c>
      <c r="AG27">
        <f t="shared" si="12"/>
        <v>78.801899999999989</v>
      </c>
      <c r="AH27">
        <f t="shared" si="13"/>
        <v>-41.153000000000006</v>
      </c>
      <c r="AI27">
        <f t="shared" si="14"/>
        <v>-4.1969999999999956</v>
      </c>
      <c r="AJ27">
        <f t="shared" si="15"/>
        <v>-11.891600000000004</v>
      </c>
    </row>
    <row r="28" spans="2:36">
      <c r="B28" s="44">
        <f>data!B20</f>
        <v>16</v>
      </c>
      <c r="C28" s="46" t="str">
        <f>data!C20</f>
        <v>No of Current A/cs Opened Progressive</v>
      </c>
      <c r="D28" s="47">
        <f>data!D20</f>
        <v>157</v>
      </c>
      <c r="E28" s="24">
        <f>data!E20</f>
        <v>340</v>
      </c>
      <c r="F28" s="24">
        <f>data!F20</f>
        <v>263</v>
      </c>
      <c r="G28" s="24">
        <f>data!G20</f>
        <v>2280</v>
      </c>
      <c r="H28" s="24">
        <f>data!H20</f>
        <v>2280</v>
      </c>
      <c r="I28" s="24">
        <f>data!I20</f>
        <v>2280</v>
      </c>
      <c r="J28" s="33">
        <f>data!J20</f>
        <v>106</v>
      </c>
      <c r="K28" s="49">
        <f>data!K20</f>
        <v>0.67515923566878977</v>
      </c>
      <c r="L28" s="33">
        <f>data!L20</f>
        <v>-77</v>
      </c>
      <c r="M28" s="50">
        <f>data!M20</f>
        <v>-0.22647058823529412</v>
      </c>
      <c r="N28" s="33">
        <f>data!N20</f>
        <v>-2017</v>
      </c>
      <c r="O28" s="52">
        <f>data!O20</f>
        <v>-0.88464912280701757</v>
      </c>
      <c r="Q28" s="56">
        <f>CHOOSE(SrtBy,30-B28,D28,K28,M28,O28,F28)+0.000001*ROWS($A$13:A28)</f>
        <v>263.00001600000002</v>
      </c>
      <c r="R28" s="56">
        <f t="shared" si="7"/>
        <v>9</v>
      </c>
      <c r="S28" s="56">
        <f>ROWS($S$13:S28)</f>
        <v>16</v>
      </c>
      <c r="U28" s="53">
        <f t="shared" si="0"/>
        <v>10</v>
      </c>
      <c r="V28" s="53" t="str">
        <f t="shared" si="1"/>
        <v>Home Remittance</v>
      </c>
      <c r="W28" s="54">
        <f t="shared" si="2"/>
        <v>25.082000000000001</v>
      </c>
      <c r="X28" s="55">
        <f t="shared" si="3"/>
        <v>0.32254206203652008</v>
      </c>
      <c r="Y28" s="55">
        <f t="shared" si="4"/>
        <v>3.8553864168618261</v>
      </c>
      <c r="Z28" s="55">
        <f t="shared" si="5"/>
        <v>0.80346644823161817</v>
      </c>
      <c r="AA28" s="54">
        <f t="shared" si="16"/>
        <v>33.171999999999997</v>
      </c>
      <c r="AC28">
        <f t="shared" si="8"/>
        <v>6.8319999999999999</v>
      </c>
      <c r="AD28">
        <f t="shared" si="9"/>
        <v>33.171999999999997</v>
      </c>
      <c r="AE28">
        <f t="shared" si="10"/>
        <v>18.393466666666669</v>
      </c>
      <c r="AF28">
        <f t="shared" si="11"/>
        <v>20.69265</v>
      </c>
      <c r="AG28">
        <f t="shared" si="12"/>
        <v>27.590200000000003</v>
      </c>
      <c r="AH28">
        <f t="shared" si="13"/>
        <v>8.0899999999999963</v>
      </c>
      <c r="AI28">
        <f t="shared" si="14"/>
        <v>26.339999999999996</v>
      </c>
      <c r="AJ28">
        <f t="shared" si="15"/>
        <v>14.778533333333328</v>
      </c>
    </row>
    <row r="29" spans="2:36">
      <c r="B29" s="44">
        <f>data!B21</f>
        <v>17</v>
      </c>
      <c r="C29" s="46" t="str">
        <f>data!C21</f>
        <v>Non Fund Base Advances</v>
      </c>
      <c r="D29" s="47">
        <f>data!D21</f>
        <v>4252.1737499999999</v>
      </c>
      <c r="E29" s="24">
        <f>data!E21</f>
        <v>389.19399999999996</v>
      </c>
      <c r="F29" s="24">
        <f>data!F21</f>
        <v>337.64073760999997</v>
      </c>
      <c r="G29" s="24">
        <f>data!G21</f>
        <v>4677.3911249999992</v>
      </c>
      <c r="H29" s="24">
        <f>data!H21</f>
        <v>4730.5432968750001</v>
      </c>
      <c r="I29" s="24">
        <f>data!I21</f>
        <v>4889.9998125000002</v>
      </c>
      <c r="J29" s="33">
        <f>data!J21</f>
        <v>-3914.5330123899998</v>
      </c>
      <c r="K29" s="49">
        <f>data!K21</f>
        <v>-0.92059573350924329</v>
      </c>
      <c r="L29" s="33">
        <f>data!L21</f>
        <v>-51.553262389999986</v>
      </c>
      <c r="M29" s="50">
        <f>data!M21</f>
        <v>-0.13246160626833917</v>
      </c>
      <c r="N29" s="33">
        <f>data!N21</f>
        <v>-4339.7503873899996</v>
      </c>
      <c r="O29" s="52">
        <f>data!O21</f>
        <v>-0.92781430319022129</v>
      </c>
      <c r="Q29" s="56">
        <f>CHOOSE(SrtBy,30-B29,D29,K29,M29,O29,F29)+0.000001*ROWS($A$13:A29)</f>
        <v>337.64075460999999</v>
      </c>
      <c r="R29" s="56">
        <f t="shared" si="7"/>
        <v>8</v>
      </c>
      <c r="S29" s="56">
        <f>ROWS($S$13:S29)</f>
        <v>17</v>
      </c>
      <c r="U29" s="53">
        <f t="shared" si="0"/>
        <v>22</v>
      </c>
      <c r="V29" s="53" t="str">
        <f t="shared" si="1"/>
        <v>Profit/Loss</v>
      </c>
      <c r="W29" s="54">
        <f t="shared" si="2"/>
        <v>-26.512000000000036</v>
      </c>
      <c r="X29" s="55">
        <f t="shared" si="3"/>
        <v>-2.2209391713186464</v>
      </c>
      <c r="Y29" s="55">
        <f t="shared" si="4"/>
        <v>-3.4518663316164249</v>
      </c>
      <c r="Z29" s="55">
        <f t="shared" si="5"/>
        <v>0.27705152881232126</v>
      </c>
      <c r="AA29" s="54">
        <f t="shared" si="16"/>
        <v>32.36953931</v>
      </c>
      <c r="AC29">
        <f t="shared" si="8"/>
        <v>-13.201999999999984</v>
      </c>
      <c r="AD29">
        <f t="shared" si="9"/>
        <v>32.36953931</v>
      </c>
      <c r="AE29">
        <f t="shared" si="10"/>
        <v>25.347089431938741</v>
      </c>
      <c r="AF29">
        <f t="shared" si="11"/>
        <v>28.869012333795538</v>
      </c>
      <c r="AG29">
        <f t="shared" si="12"/>
        <v>39.416257913547</v>
      </c>
      <c r="AH29">
        <f t="shared" si="13"/>
        <v>58.881539310000036</v>
      </c>
      <c r="AI29">
        <f t="shared" si="14"/>
        <v>45.571539309999984</v>
      </c>
      <c r="AJ29">
        <f t="shared" si="15"/>
        <v>7.0224498780612592</v>
      </c>
    </row>
    <row r="30" spans="2:36">
      <c r="B30" s="44">
        <f>data!B22</f>
        <v>18</v>
      </c>
      <c r="C30" s="46" t="str">
        <f>data!C22</f>
        <v>Non Fund Base Income</v>
      </c>
      <c r="D30" s="47">
        <f>data!D22</f>
        <v>103.71600000000001</v>
      </c>
      <c r="E30" s="24">
        <f>data!E22</f>
        <v>68.13300000000001</v>
      </c>
      <c r="F30" s="24">
        <f>data!F22</f>
        <v>75.643999999999991</v>
      </c>
      <c r="G30" s="24">
        <f>data!G22</f>
        <v>88.603333333333339</v>
      </c>
      <c r="H30" s="24">
        <f>data!H22</f>
        <v>99.678750000000008</v>
      </c>
      <c r="I30" s="24">
        <f>data!I22</f>
        <v>132.90499999999997</v>
      </c>
      <c r="J30" s="33">
        <f>data!J22</f>
        <v>-28.072000000000017</v>
      </c>
      <c r="K30" s="49">
        <f>data!K22</f>
        <v>-0.27066219291141208</v>
      </c>
      <c r="L30" s="33">
        <f>data!L22</f>
        <v>7.5109999999999815</v>
      </c>
      <c r="M30" s="50">
        <f>data!M22</f>
        <v>0.11024026536333319</v>
      </c>
      <c r="N30" s="33">
        <f>data!N22</f>
        <v>-12.959333333333348</v>
      </c>
      <c r="O30" s="52">
        <f>data!O22</f>
        <v>-0.14626236785673993</v>
      </c>
      <c r="Q30" s="56">
        <f>CHOOSE(SrtBy,30-B30,D30,K30,M30,O30,F30)+0.000001*ROWS($A$13:A30)</f>
        <v>75.644017999999988</v>
      </c>
      <c r="R30" s="56">
        <f t="shared" si="7"/>
        <v>13</v>
      </c>
      <c r="S30" s="56">
        <f>ROWS($S$13:S30)</f>
        <v>18</v>
      </c>
      <c r="U30" s="53">
        <f t="shared" si="0"/>
        <v>20</v>
      </c>
      <c r="V30" s="53" t="str">
        <f t="shared" si="1"/>
        <v>Overdue Adv: Sal: over 90 Days</v>
      </c>
      <c r="W30" s="54">
        <f t="shared" si="2"/>
        <v>12.245999999999999</v>
      </c>
      <c r="X30" s="55">
        <f t="shared" si="3"/>
        <v>9.4724808100605466E-3</v>
      </c>
      <c r="Y30" s="55">
        <f t="shared" si="4"/>
        <v>0.10989405638355165</v>
      </c>
      <c r="Z30" s="55">
        <f t="shared" si="5"/>
        <v>0.16483447452729433</v>
      </c>
      <c r="AA30" s="54">
        <f t="shared" si="16"/>
        <v>12.362</v>
      </c>
      <c r="AC30">
        <f t="shared" si="8"/>
        <v>11.138000000000002</v>
      </c>
      <c r="AD30">
        <f t="shared" si="9"/>
        <v>12.362</v>
      </c>
      <c r="AE30">
        <f t="shared" si="10"/>
        <v>10.612666666666668</v>
      </c>
      <c r="AF30">
        <f t="shared" si="11"/>
        <v>10.4085</v>
      </c>
      <c r="AG30">
        <f t="shared" si="12"/>
        <v>9.7959999999999994</v>
      </c>
      <c r="AH30">
        <f t="shared" si="13"/>
        <v>0.11600000000000144</v>
      </c>
      <c r="AI30">
        <f t="shared" si="14"/>
        <v>1.2239999999999984</v>
      </c>
      <c r="AJ30">
        <f t="shared" si="15"/>
        <v>1.7493333333333325</v>
      </c>
    </row>
    <row r="31" spans="2:36">
      <c r="B31" s="44">
        <f>data!B23</f>
        <v>19</v>
      </c>
      <c r="C31" s="46" t="str">
        <f>data!C23</f>
        <v>Other Expenses</v>
      </c>
      <c r="D31" s="47">
        <f>data!D23</f>
        <v>81.796000000000006</v>
      </c>
      <c r="E31" s="24">
        <f>data!E23</f>
        <v>44.839999999999996</v>
      </c>
      <c r="F31" s="24">
        <f>data!F23</f>
        <v>40.643000000000001</v>
      </c>
      <c r="G31" s="24">
        <f>data!G23</f>
        <v>52.534600000000005</v>
      </c>
      <c r="H31" s="24">
        <f>data!H23</f>
        <v>59.101424999999999</v>
      </c>
      <c r="I31" s="24">
        <f>data!I23</f>
        <v>78.801899999999989</v>
      </c>
      <c r="J31" s="33">
        <f>data!J23</f>
        <v>-41.153000000000006</v>
      </c>
      <c r="K31" s="49">
        <f>data!K23</f>
        <v>-0.50311751185877063</v>
      </c>
      <c r="L31" s="33">
        <f>data!L23</f>
        <v>-4.1969999999999956</v>
      </c>
      <c r="M31" s="50">
        <f>data!M23</f>
        <v>-9.359946476360384E-2</v>
      </c>
      <c r="N31" s="33">
        <f>data!N23</f>
        <v>-11.891600000000004</v>
      </c>
      <c r="O31" s="52">
        <f>data!O23</f>
        <v>-0.2263574863042643</v>
      </c>
      <c r="Q31" s="56">
        <f>CHOOSE(SrtBy,30-B31,D31,K31,M31,O31,F31)+0.000001*ROWS($A$13:A31)</f>
        <v>40.643019000000002</v>
      </c>
      <c r="R31" s="56">
        <f t="shared" si="7"/>
        <v>15</v>
      </c>
      <c r="S31" s="56">
        <f>ROWS($S$13:S31)</f>
        <v>19</v>
      </c>
      <c r="U31" s="53">
        <f t="shared" si="0"/>
        <v>3</v>
      </c>
      <c r="V31" s="53" t="str">
        <f t="shared" si="1"/>
        <v>Agr: Finance O/S</v>
      </c>
      <c r="W31" s="54">
        <f t="shared" si="2"/>
        <v>5.0599999999999996</v>
      </c>
      <c r="X31" s="55">
        <f t="shared" si="3"/>
        <v>-6.1264822134387283E-2</v>
      </c>
      <c r="Y31" s="55">
        <f t="shared" si="4"/>
        <v>-7.5515764889061879E-2</v>
      </c>
      <c r="Z31" s="55">
        <f t="shared" si="5"/>
        <v>-0.59155010318734247</v>
      </c>
      <c r="AA31" s="54">
        <f t="shared" si="16"/>
        <v>4.75</v>
      </c>
      <c r="AC31">
        <f t="shared" si="8"/>
        <v>5.1379999999999999</v>
      </c>
      <c r="AD31">
        <f t="shared" si="9"/>
        <v>4.75</v>
      </c>
      <c r="AE31">
        <f t="shared" si="10"/>
        <v>11.629333333333335</v>
      </c>
      <c r="AF31">
        <f t="shared" si="11"/>
        <v>12.450500000000002</v>
      </c>
      <c r="AG31">
        <f t="shared" si="12"/>
        <v>14.914000000000001</v>
      </c>
      <c r="AH31">
        <f t="shared" si="13"/>
        <v>-0.30999999999999961</v>
      </c>
      <c r="AI31">
        <f t="shared" si="14"/>
        <v>-0.3879999999999999</v>
      </c>
      <c r="AJ31">
        <f t="shared" si="15"/>
        <v>-6.8793333333333351</v>
      </c>
    </row>
    <row r="32" spans="2:36">
      <c r="B32" s="44">
        <f>data!B24</f>
        <v>20</v>
      </c>
      <c r="C32" s="46" t="str">
        <f>data!C24</f>
        <v>Overdue Adv: Sal: over 90 Days</v>
      </c>
      <c r="D32" s="47">
        <f>data!D24</f>
        <v>12.245999999999999</v>
      </c>
      <c r="E32" s="24">
        <f>data!E24</f>
        <v>11.138000000000002</v>
      </c>
      <c r="F32" s="24">
        <f>data!F24</f>
        <v>12.362</v>
      </c>
      <c r="G32" s="24">
        <f>data!G24</f>
        <v>10.612666666666668</v>
      </c>
      <c r="H32" s="24">
        <f>data!H24</f>
        <v>10.4085</v>
      </c>
      <c r="I32" s="24">
        <f>data!I24</f>
        <v>9.7959999999999994</v>
      </c>
      <c r="J32" s="33">
        <f>data!J24</f>
        <v>0.11600000000000144</v>
      </c>
      <c r="K32" s="49">
        <f>data!K24</f>
        <v>9.4724808100605466E-3</v>
      </c>
      <c r="L32" s="33">
        <f>data!L24</f>
        <v>1.2239999999999984</v>
      </c>
      <c r="M32" s="50">
        <f>data!M24</f>
        <v>0.10989405638355165</v>
      </c>
      <c r="N32" s="33">
        <f>data!N24</f>
        <v>1.7493333333333325</v>
      </c>
      <c r="O32" s="52">
        <f>data!O24</f>
        <v>0.16483447452729433</v>
      </c>
      <c r="Q32" s="56">
        <f>CHOOSE(SrtBy,30-B32,D32,K32,M32,O32,F32)+0.000001*ROWS($A$13:A32)</f>
        <v>12.362019999999999</v>
      </c>
      <c r="R32" s="56">
        <f t="shared" si="7"/>
        <v>18</v>
      </c>
      <c r="S32" s="56">
        <f>ROWS($S$13:S32)</f>
        <v>20</v>
      </c>
      <c r="U32" s="53">
        <f t="shared" si="0"/>
        <v>9</v>
      </c>
      <c r="V32" s="53" t="str">
        <f t="shared" si="1"/>
        <v>Exports</v>
      </c>
      <c r="W32" s="54">
        <f t="shared" si="2"/>
        <v>78.792000000000002</v>
      </c>
      <c r="X32" s="55">
        <f t="shared" si="3"/>
        <v>-0.97141841811351415</v>
      </c>
      <c r="Y32" s="55">
        <f t="shared" si="4"/>
        <v>-0.97038556625111783</v>
      </c>
      <c r="Z32" s="55">
        <f t="shared" si="5"/>
        <v>-0.96427302264189252</v>
      </c>
      <c r="AA32" s="54">
        <f t="shared" si="16"/>
        <v>2.2519999999999998</v>
      </c>
      <c r="AC32">
        <f t="shared" si="8"/>
        <v>76.043999999999997</v>
      </c>
      <c r="AD32">
        <f t="shared" si="9"/>
        <v>2.2519999999999998</v>
      </c>
      <c r="AE32">
        <f t="shared" si="10"/>
        <v>63.0336</v>
      </c>
      <c r="AF32">
        <f t="shared" si="11"/>
        <v>70.912800000000004</v>
      </c>
      <c r="AG32">
        <f t="shared" si="12"/>
        <v>94.550399999999996</v>
      </c>
      <c r="AH32">
        <f t="shared" si="13"/>
        <v>-76.540000000000006</v>
      </c>
      <c r="AI32">
        <f t="shared" si="14"/>
        <v>-73.792000000000002</v>
      </c>
      <c r="AJ32">
        <f t="shared" si="15"/>
        <v>-60.781599999999997</v>
      </c>
    </row>
    <row r="33" spans="2:36">
      <c r="B33" s="44">
        <f>data!B25</f>
        <v>21</v>
      </c>
      <c r="C33" s="46" t="str">
        <f>data!C25</f>
        <v>Personal Expenses</v>
      </c>
      <c r="D33" s="47">
        <f>data!D25</f>
        <v>158.91</v>
      </c>
      <c r="E33" s="24">
        <f>data!E25</f>
        <v>107.09499999999998</v>
      </c>
      <c r="F33" s="24">
        <f>data!F25</f>
        <v>95.575999999999993</v>
      </c>
      <c r="G33" s="24">
        <f>data!G25</f>
        <v>115.26666666666668</v>
      </c>
      <c r="H33" s="24">
        <f>data!H25</f>
        <v>129.67500000000004</v>
      </c>
      <c r="I33" s="24">
        <f>data!I25</f>
        <v>172.9</v>
      </c>
      <c r="J33" s="33">
        <f>data!J25</f>
        <v>-63.334000000000003</v>
      </c>
      <c r="K33" s="49">
        <f>data!K25</f>
        <v>-0.39855263985903971</v>
      </c>
      <c r="L33" s="33">
        <f>data!L25</f>
        <v>-11.518999999999991</v>
      </c>
      <c r="M33" s="50">
        <f>data!M25</f>
        <v>-0.10755870955693536</v>
      </c>
      <c r="N33" s="33">
        <f>data!N25</f>
        <v>-19.690666666666687</v>
      </c>
      <c r="O33" s="52">
        <f>data!O25</f>
        <v>-0.17082706766917308</v>
      </c>
      <c r="Q33" s="56">
        <f>CHOOSE(SrtBy,30-B33,D33,K33,M33,O33,F33)+0.000001*ROWS($A$13:A33)</f>
        <v>95.576020999999997</v>
      </c>
      <c r="R33" s="56">
        <f t="shared" si="7"/>
        <v>12</v>
      </c>
      <c r="S33" s="56">
        <f>ROWS($S$13:S33)</f>
        <v>21</v>
      </c>
      <c r="U33" s="53">
        <f t="shared" si="0"/>
        <v>7</v>
      </c>
      <c r="V33" s="53" t="str">
        <f t="shared" si="1"/>
        <v>Cost of Fund</v>
      </c>
      <c r="W33" s="54">
        <f t="shared" si="2"/>
        <v>0.46765950483202856</v>
      </c>
      <c r="X33" s="55">
        <f t="shared" si="3"/>
        <v>-0.34397442769189812</v>
      </c>
      <c r="Y33" s="55">
        <f t="shared" si="4"/>
        <v>-0.31852116252000667</v>
      </c>
      <c r="Z33" s="55">
        <f t="shared" si="5"/>
        <v>-0.1777657724119564</v>
      </c>
      <c r="AA33" s="54">
        <f t="shared" si="16"/>
        <v>0.30679659430275508</v>
      </c>
      <c r="AC33">
        <f t="shared" si="8"/>
        <v>0.45019240133302296</v>
      </c>
      <c r="AD33">
        <f t="shared" si="9"/>
        <v>0.30679659430275508</v>
      </c>
      <c r="AE33">
        <f t="shared" si="10"/>
        <v>0.37312554501983897</v>
      </c>
      <c r="AF33">
        <f t="shared" si="11"/>
        <v>0.37277152167500527</v>
      </c>
      <c r="AG33">
        <f t="shared" si="12"/>
        <v>0.36997216594049387</v>
      </c>
      <c r="AH33">
        <f t="shared" si="13"/>
        <v>-0.16086291052927348</v>
      </c>
      <c r="AI33">
        <f t="shared" si="14"/>
        <v>-0.14339580703026789</v>
      </c>
      <c r="AJ33">
        <f t="shared" si="15"/>
        <v>-6.632895071708389E-2</v>
      </c>
    </row>
    <row r="34" spans="2:36">
      <c r="B34" s="44">
        <f>data!B26</f>
        <v>22</v>
      </c>
      <c r="C34" s="46" t="str">
        <f>data!C26</f>
        <v>Profit/Loss</v>
      </c>
      <c r="D34" s="47">
        <f>data!D26</f>
        <v>-26.512000000000036</v>
      </c>
      <c r="E34" s="24">
        <f>data!E26</f>
        <v>-13.201999999999984</v>
      </c>
      <c r="F34" s="24">
        <f>data!F26</f>
        <v>32.36953931</v>
      </c>
      <c r="G34" s="24">
        <f>data!G26</f>
        <v>25.347089431938741</v>
      </c>
      <c r="H34" s="24">
        <f>data!H26</f>
        <v>28.869012333795538</v>
      </c>
      <c r="I34" s="24">
        <f>data!I26</f>
        <v>39.416257913547</v>
      </c>
      <c r="J34" s="33">
        <f>data!J26</f>
        <v>58.881539310000036</v>
      </c>
      <c r="K34" s="49">
        <f>data!K26</f>
        <v>-2.2209391713186464</v>
      </c>
      <c r="L34" s="33">
        <f>data!L26</f>
        <v>45.571539309999984</v>
      </c>
      <c r="M34" s="50">
        <f>data!M26</f>
        <v>-3.4518663316164249</v>
      </c>
      <c r="N34" s="33">
        <f>data!N26</f>
        <v>7.0224498780612592</v>
      </c>
      <c r="O34" s="52">
        <f>data!O26</f>
        <v>0.27705152881232126</v>
      </c>
      <c r="Q34" s="56">
        <f>CHOOSE(SrtBy,30-B34,D34,K34,M34,O34,F34)+0.000001*ROWS($A$13:A34)</f>
        <v>32.369561310000002</v>
      </c>
      <c r="R34" s="56">
        <f t="shared" si="7"/>
        <v>17</v>
      </c>
      <c r="S34" s="56">
        <f>ROWS($S$13:S34)</f>
        <v>22</v>
      </c>
      <c r="U34" s="53">
        <f t="shared" si="0"/>
        <v>13</v>
      </c>
      <c r="V34" s="53" t="str">
        <f t="shared" si="1"/>
        <v>Intermediation Cost</v>
      </c>
      <c r="W34" s="54">
        <f t="shared" si="2"/>
        <v>0.36029260368930105</v>
      </c>
      <c r="X34" s="55">
        <f t="shared" si="3"/>
        <v>-0.27707097834397659</v>
      </c>
      <c r="Y34" s="55">
        <f t="shared" si="4"/>
        <v>-0.14114462177424433</v>
      </c>
      <c r="Z34" s="55">
        <f t="shared" si="5"/>
        <v>-0.11668195744839389</v>
      </c>
      <c r="AA34" s="54">
        <f t="shared" si="16"/>
        <v>0.26046597949500777</v>
      </c>
      <c r="AC34">
        <f t="shared" si="8"/>
        <v>0.3032710583161099</v>
      </c>
      <c r="AD34">
        <f t="shared" si="9"/>
        <v>0.26046597949500777</v>
      </c>
      <c r="AE34">
        <f t="shared" si="10"/>
        <v>0.29487225093083114</v>
      </c>
      <c r="AF34">
        <f t="shared" si="11"/>
        <v>0.29182775642501518</v>
      </c>
      <c r="AG34">
        <f t="shared" si="12"/>
        <v>0.28158883475773244</v>
      </c>
      <c r="AH34">
        <f t="shared" si="13"/>
        <v>-9.9826624194293279E-2</v>
      </c>
      <c r="AI34">
        <f t="shared" si="14"/>
        <v>-4.2805078821102127E-2</v>
      </c>
      <c r="AJ34">
        <f t="shared" si="15"/>
        <v>-3.4406271435823366E-2</v>
      </c>
    </row>
    <row r="35" spans="2:36">
      <c r="B35" s="44">
        <f>data!B27</f>
        <v>23</v>
      </c>
      <c r="C35" s="46" t="str">
        <f>data!C27</f>
        <v>Weekly Deposit  10-09-2015</v>
      </c>
      <c r="D35" s="47">
        <f>data!D27</f>
        <v>6266.4949999999999</v>
      </c>
      <c r="E35" s="24">
        <f>data!E27</f>
        <v>4908.91</v>
      </c>
      <c r="F35" s="24">
        <f>data!F27</f>
        <v>8776.6949999999997</v>
      </c>
      <c r="G35" s="24">
        <f>data!G27</f>
        <v>6389.1091277222222</v>
      </c>
      <c r="H35" s="24">
        <f>data!H27</f>
        <v>6526.8667209444438</v>
      </c>
      <c r="I35" s="24">
        <f>data!I27</f>
        <v>6966.2267019999999</v>
      </c>
      <c r="J35" s="33">
        <f>data!J27</f>
        <v>2510.1999999999998</v>
      </c>
      <c r="K35" s="49">
        <f>data!K27</f>
        <v>0.40057480297997522</v>
      </c>
      <c r="L35" s="33">
        <f>data!L27</f>
        <v>3867.7849999999999</v>
      </c>
      <c r="M35" s="50">
        <f>data!M27</f>
        <v>0.78791116561517727</v>
      </c>
      <c r="N35" s="33">
        <f>data!N27</f>
        <v>2387.5858722777775</v>
      </c>
      <c r="O35" s="52">
        <f>data!O27</f>
        <v>0.37369621093464944</v>
      </c>
      <c r="Q35" s="56">
        <f>CHOOSE(SrtBy,30-B35,D35,K35,M35,O35,F35)+0.000001*ROWS($A$13:A35)</f>
        <v>8776.6950230000002</v>
      </c>
      <c r="R35" s="56">
        <f t="shared" si="7"/>
        <v>1</v>
      </c>
      <c r="S35" s="56">
        <f>ROWS($S$13:S35)</f>
        <v>23</v>
      </c>
      <c r="U35" s="53">
        <f t="shared" si="0"/>
        <v>11</v>
      </c>
      <c r="V35" s="53" t="str">
        <f t="shared" si="1"/>
        <v>Imports</v>
      </c>
      <c r="W35" s="54">
        <f t="shared" si="2"/>
        <v>1473.2370000000001</v>
      </c>
      <c r="X35" s="55">
        <f t="shared" si="3"/>
        <v>-1</v>
      </c>
      <c r="Y35" s="55">
        <f t="shared" si="4"/>
        <v>-1</v>
      </c>
      <c r="Z35" s="55">
        <f t="shared" si="5"/>
        <v>-1</v>
      </c>
      <c r="AA35" s="54">
        <f t="shared" si="16"/>
        <v>0</v>
      </c>
      <c r="AC35">
        <f t="shared" si="8"/>
        <v>1473.2370000000001</v>
      </c>
      <c r="AD35">
        <f t="shared" si="9"/>
        <v>0</v>
      </c>
      <c r="AE35">
        <f t="shared" si="10"/>
        <v>1080.3738000000001</v>
      </c>
      <c r="AF35">
        <f t="shared" si="11"/>
        <v>1215.4205250000002</v>
      </c>
      <c r="AG35">
        <f t="shared" si="12"/>
        <v>1620.5607000000002</v>
      </c>
      <c r="AH35">
        <f t="shared" si="13"/>
        <v>-1473.2370000000001</v>
      </c>
      <c r="AI35">
        <f t="shared" si="14"/>
        <v>-1473.2370000000001</v>
      </c>
      <c r="AJ35">
        <f t="shared" si="15"/>
        <v>-1080.3738000000001</v>
      </c>
    </row>
    <row r="40" spans="2:36">
      <c r="U40" t="s">
        <v>75</v>
      </c>
      <c r="V40" t="s">
        <v>66</v>
      </c>
    </row>
    <row r="41" spans="2:36">
      <c r="U41">
        <f>$D$5+ROWS($T$41:T41)-1</f>
        <v>5</v>
      </c>
      <c r="V41">
        <f>INDEX($U$13:$U$35,U41)</f>
        <v>2</v>
      </c>
    </row>
    <row r="42" spans="2:36">
      <c r="U42">
        <f>$D$5+ROWS($T$41:T42)-1</f>
        <v>6</v>
      </c>
      <c r="V42">
        <f t="shared" ref="V42:V50" si="17">INDEX($U$13:$U$35,U42)</f>
        <v>6</v>
      </c>
    </row>
    <row r="43" spans="2:36">
      <c r="U43">
        <f>$D$5+ROWS($T$41:T43)-1</f>
        <v>7</v>
      </c>
      <c r="V43">
        <f t="shared" si="17"/>
        <v>12</v>
      </c>
    </row>
    <row r="44" spans="2:36">
      <c r="U44">
        <f>$D$5+ROWS($T$41:T44)-1</f>
        <v>8</v>
      </c>
      <c r="V44">
        <f t="shared" si="17"/>
        <v>17</v>
      </c>
    </row>
    <row r="45" spans="2:36">
      <c r="U45">
        <f>$D$5+ROWS($T$41:T45)-1</f>
        <v>9</v>
      </c>
      <c r="V45">
        <f t="shared" si="17"/>
        <v>16</v>
      </c>
    </row>
    <row r="46" spans="2:36">
      <c r="U46">
        <f>$D$5+ROWS($T$41:T46)-1</f>
        <v>10</v>
      </c>
      <c r="V46">
        <f t="shared" si="17"/>
        <v>8</v>
      </c>
    </row>
    <row r="47" spans="2:36">
      <c r="U47">
        <f>$D$5+ROWS($T$41:T47)-1</f>
        <v>11</v>
      </c>
      <c r="V47">
        <f t="shared" si="17"/>
        <v>14</v>
      </c>
    </row>
    <row r="48" spans="2:36">
      <c r="U48">
        <f>$D$5+ROWS($T$41:T48)-1</f>
        <v>12</v>
      </c>
      <c r="V48">
        <f t="shared" si="17"/>
        <v>21</v>
      </c>
    </row>
    <row r="49" spans="21:22">
      <c r="U49">
        <f>$D$5+ROWS($T$41:T49)-1</f>
        <v>13</v>
      </c>
      <c r="V49">
        <f t="shared" si="17"/>
        <v>18</v>
      </c>
    </row>
    <row r="50" spans="21:22">
      <c r="U50">
        <f>$D$5+ROWS($T$41:T50)-1</f>
        <v>14</v>
      </c>
      <c r="V50">
        <f t="shared" si="17"/>
        <v>15</v>
      </c>
    </row>
  </sheetData>
  <mergeCells count="7">
    <mergeCell ref="J11:K11"/>
    <mergeCell ref="L11:M11"/>
    <mergeCell ref="N11:O11"/>
    <mergeCell ref="B10:B11"/>
    <mergeCell ref="J10:K10"/>
    <mergeCell ref="L10:M10"/>
    <mergeCell ref="N10:O10"/>
  </mergeCell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15</vt:i4>
      </vt:variant>
    </vt:vector>
  </HeadingPairs>
  <TitlesOfParts>
    <vt:vector size="19" baseType="lpstr">
      <vt:lpstr>ORGNL DATA</vt:lpstr>
      <vt:lpstr>Summary</vt:lpstr>
      <vt:lpstr>data</vt:lpstr>
      <vt:lpstr>Calc</vt:lpstr>
      <vt:lpstr>chart1</vt:lpstr>
      <vt:lpstr>Chart10</vt:lpstr>
      <vt:lpstr>Chart2</vt:lpstr>
      <vt:lpstr>Chart3</vt:lpstr>
      <vt:lpstr>Chart4</vt:lpstr>
      <vt:lpstr>Chart5</vt:lpstr>
      <vt:lpstr>Chart6</vt:lpstr>
      <vt:lpstr>Chart7</vt:lpstr>
      <vt:lpstr>Chart8</vt:lpstr>
      <vt:lpstr>Chart9</vt:lpstr>
      <vt:lpstr>lstSortedKPIs</vt:lpstr>
      <vt:lpstr>data!Print_Area</vt:lpstr>
      <vt:lpstr>'ORGNL DATA'!Print_Area</vt:lpstr>
      <vt:lpstr>SrtBy</vt:lpstr>
      <vt:lpstr>test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NBP</dc:creator>
  <cp:lastModifiedBy>Chetan Bhavsar</cp:lastModifiedBy>
  <dcterms:created xsi:type="dcterms:W3CDTF">2015-09-15T08:10:46Z</dcterms:created>
  <dcterms:modified xsi:type="dcterms:W3CDTF">2015-10-27T11:02:33Z</dcterms:modified>
</cp:coreProperties>
</file>