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davis\Desktop\"/>
    </mc:Choice>
  </mc:AlternateContent>
  <bookViews>
    <workbookView xWindow="0" yWindow="0" windowWidth="28800" windowHeight="12435"/>
  </bookViews>
  <sheets>
    <sheet name="KPI Summary" sheetId="4" r:id="rId1"/>
    <sheet name="Metric Drill-Down" sheetId="2" r:id="rId2"/>
    <sheet name="data" sheetId="1" state="hidden" r:id="rId3"/>
  </sheets>
  <externalReferences>
    <externalReference r:id="rId4"/>
    <externalReference r:id="rId5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>[2]hremitt!#REF!</definedName>
    <definedName name="IMPORTS">[2]imports!#REF!</definedName>
    <definedName name="INT">[2]int!#REF!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_xlnm.Print_Area" localSheetId="2">data!$B$2:$N$33</definedName>
    <definedName name="_xlnm.Print_Area">#REF!</definedName>
    <definedName name="Print_Area2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52511"/>
</workbook>
</file>

<file path=xl/calcChain.xml><?xml version="1.0" encoding="utf-8"?>
<calcChain xmlns="http://schemas.openxmlformats.org/spreadsheetml/2006/main">
  <c r="M4" i="2" l="1"/>
  <c r="E12" i="2" s="1"/>
  <c r="L4" i="2"/>
  <c r="K4" i="2"/>
  <c r="J4" i="2"/>
  <c r="I4" i="2"/>
  <c r="H4" i="2"/>
  <c r="G4" i="2"/>
  <c r="F4" i="2"/>
  <c r="E11" i="2" s="1"/>
  <c r="E4" i="2"/>
  <c r="E10" i="2" s="1"/>
  <c r="D4" i="2"/>
  <c r="D10" i="2" s="1"/>
  <c r="C4" i="2"/>
  <c r="D8" i="2" s="1"/>
  <c r="B4" i="2"/>
  <c r="C11" i="2" s="1"/>
  <c r="D9" i="2" l="1"/>
  <c r="C12" i="2"/>
  <c r="C8" i="2"/>
  <c r="C10" i="2"/>
  <c r="C9" i="2"/>
</calcChain>
</file>

<file path=xl/sharedStrings.xml><?xml version="1.0" encoding="utf-8"?>
<sst xmlns="http://schemas.openxmlformats.org/spreadsheetml/2006/main" count="93" uniqueCount="54">
  <si>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</si>
  <si>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</si>
  <si>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</si>
  <si>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</si>
  <si>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</si>
  <si>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</si>
  <si>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</si>
  <si>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</si>
  <si>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</si>
  <si>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</si>
  <si>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</si>
  <si>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</si>
  <si>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</si>
  <si>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</si>
  <si>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</si>
  <si>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</si>
  <si>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</si>
  <si>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</si>
  <si>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</si>
  <si>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</si>
  <si>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</si>
  <si>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</si>
  <si>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</si>
  <si>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</si>
  <si>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</si>
  <si>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</si>
  <si>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</si>
  <si>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</si>
  <si>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</si>
  <si>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</si>
  <si>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</si>
  <si>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</si>
  <si>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</si>
  <si>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</si>
  <si>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</si>
  <si>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</si>
  <si>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</si>
  <si>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</si>
  <si>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</si>
  <si>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</si>
  <si>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</si>
  <si>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</si>
  <si>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</si>
  <si>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</si>
  <si>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</si>
  <si>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</si>
  <si>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</si>
  <si>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</si>
  <si>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</si>
  <si>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31.08.2015 (target)</t>
  </si>
  <si>
    <t>30.09.2015 (target)</t>
  </si>
  <si>
    <t>Actual</t>
  </si>
  <si>
    <t>Baseline</t>
  </si>
  <si>
    <t>Select 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</si>
</sst>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17" fillId="6" borderId="8" applyNumberFormat="0" applyAlignment="0" applyProtection="0"/>
  </cellStyleXfs>
  <cellXfs count="33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4" fontId="15" fillId="0" borderId="4" xfId="4" applyNumberFormat="1" applyFont="1" applyFill="1" applyBorder="1" applyAlignment="1">
      <alignment horizontal="right"/>
    </xf>
    <xf numFmtId="164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0" fillId="7" borderId="0" xfId="0" applyFill="1" applyBorder="1"/>
    <xf numFmtId="0" fontId="18" fillId="7" borderId="0" xfId="0" applyFont="1" applyFill="1" applyBorder="1"/>
    <xf numFmtId="164" fontId="15" fillId="7" borderId="0" xfId="4" applyNumberFormat="1" applyFont="1" applyFill="1" applyBorder="1" applyAlignment="1">
      <alignment horizontal="right"/>
    </xf>
    <xf numFmtId="9" fontId="15" fillId="7" borderId="0" xfId="1" applyFont="1" applyFill="1" applyBorder="1" applyAlignment="1">
      <alignment horizontal="right"/>
    </xf>
    <xf numFmtId="0" fontId="6" fillId="7" borderId="0" xfId="2" applyFont="1" applyFill="1" applyBorder="1"/>
    <xf numFmtId="14" fontId="0" fillId="7" borderId="0" xfId="0" applyNumberFormat="1" applyFill="1" applyBorder="1"/>
    <xf numFmtId="164" fontId="0" fillId="7" borderId="0" xfId="0" applyNumberFormat="1" applyFill="1" applyBorder="1"/>
    <xf numFmtId="0" fontId="17" fillId="6" borderId="9" xfId="68" applyBorder="1"/>
    <xf numFmtId="164" fontId="15" fillId="7" borderId="1" xfId="4" applyNumberFormat="1" applyFont="1" applyFill="1" applyBorder="1" applyAlignment="1">
      <alignment horizontal="right"/>
    </xf>
    <xf numFmtId="9" fontId="15" fillId="7" borderId="1" xfId="1" applyFont="1" applyFill="1" applyBorder="1" applyAlignment="1">
      <alignment horizontal="right"/>
    </xf>
    <xf numFmtId="164" fontId="15" fillId="7" borderId="10" xfId="4" applyNumberFormat="1" applyFont="1" applyFill="1" applyBorder="1" applyAlignment="1">
      <alignment horizontal="right"/>
    </xf>
    <xf numFmtId="0" fontId="3" fillId="9" borderId="13" xfId="2" applyFont="1" applyFill="1" applyBorder="1" applyAlignment="1">
      <alignment horizontal="center"/>
    </xf>
    <xf numFmtId="0" fontId="3" fillId="9" borderId="15" xfId="2" applyFont="1" applyFill="1" applyBorder="1" applyAlignment="1">
      <alignment horizontal="center"/>
    </xf>
    <xf numFmtId="0" fontId="3" fillId="9" borderId="16" xfId="2" applyFont="1" applyFill="1" applyBorder="1" applyAlignment="1">
      <alignment horizontal="center"/>
    </xf>
    <xf numFmtId="0" fontId="3" fillId="9" borderId="11" xfId="2" applyFont="1" applyFill="1" applyBorder="1" applyAlignment="1">
      <alignment horizontal="center"/>
    </xf>
    <xf numFmtId="0" fontId="3" fillId="9" borderId="12" xfId="2" applyFont="1" applyFill="1" applyBorder="1" applyAlignment="1">
      <alignment horizontal="center"/>
    </xf>
    <xf numFmtId="0" fontId="3" fillId="9" borderId="13" xfId="2" applyFont="1" applyFill="1" applyBorder="1" applyAlignment="1">
      <alignment horizontal="center"/>
    </xf>
    <xf numFmtId="0" fontId="3" fillId="9" borderId="14" xfId="2" applyFont="1" applyFill="1" applyBorder="1" applyAlignment="1">
      <alignment horizontal="center"/>
    </xf>
    <xf numFmtId="0" fontId="3" fillId="9" borderId="15" xfId="2" applyFont="1" applyFill="1" applyBorder="1" applyAlignment="1">
      <alignment horizontal="center"/>
    </xf>
    <xf numFmtId="0" fontId="3" fillId="8" borderId="11" xfId="2" applyFont="1" applyFill="1" applyBorder="1" applyAlignment="1">
      <alignment horizontal="center"/>
    </xf>
  </cellXfs>
  <cellStyles count="69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" xfId="68" builtinId="20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KPIs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41945876917892E-2"/>
          <c:y val="2.5626087320204657E-2"/>
          <c:w val="0.89328310031788338"/>
          <c:h val="0.88071047180616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Absolute Deposit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data!$I$5</c:f>
              <c:numCache>
                <c:formatCode>0.00%</c:formatCode>
                <c:ptCount val="1"/>
                <c:pt idx="0">
                  <c:v>0.33405899150960783</c:v>
                </c:pt>
              </c:numCache>
            </c:numRef>
          </c:xVal>
          <c:yVal>
            <c:numRef>
              <c:f>data!$M$5</c:f>
              <c:numCache>
                <c:formatCode>0.00%</c:formatCode>
                <c:ptCount val="1"/>
                <c:pt idx="0">
                  <c:v>0.30845691204845233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CASA Deposit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xVal>
            <c:numRef>
              <c:f>data!$I$6</c:f>
              <c:numCache>
                <c:formatCode>0.00%</c:formatCode>
                <c:ptCount val="1"/>
                <c:pt idx="0">
                  <c:v>-0.23054928192078081</c:v>
                </c:pt>
              </c:numCache>
            </c:numRef>
          </c:xVal>
          <c:yVal>
            <c:numRef>
              <c:f>data!$M$6</c:f>
              <c:numCache>
                <c:formatCode>0.00%</c:formatCode>
                <c:ptCount val="1"/>
                <c:pt idx="0">
                  <c:v>-0.22767927381851696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Average Deposit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75000"/>
                  </a:schemeClr>
                </a:solidFill>
              </a:ln>
              <a:effectLst/>
            </c:spPr>
          </c:marker>
          <c:xVal>
            <c:numRef>
              <c:f>data!$I$7</c:f>
              <c:numCache>
                <c:formatCode>0.00%</c:formatCode>
                <c:ptCount val="1"/>
                <c:pt idx="0">
                  <c:v>6.5884719391867227E-2</c:v>
                </c:pt>
              </c:numCache>
            </c:numRef>
          </c:xVal>
          <c:yVal>
            <c:numRef>
              <c:f>data!$M$7</c:f>
              <c:numCache>
                <c:formatCode>0.00%</c:formatCode>
                <c:ptCount val="1"/>
                <c:pt idx="0">
                  <c:v>-1.2059674514836392E-2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data!$B$8</c:f>
              <c:strCache>
                <c:ptCount val="1"/>
                <c:pt idx="0">
                  <c:v>Weekly Deposit  10-09-2015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xVal>
            <c:numRef>
              <c:f>data!$I$8</c:f>
              <c:numCache>
                <c:formatCode>0.00%</c:formatCode>
                <c:ptCount val="1"/>
                <c:pt idx="0">
                  <c:v>0.40057480297997522</c:v>
                </c:pt>
              </c:numCache>
            </c:numRef>
          </c:xVal>
          <c:yVal>
            <c:numRef>
              <c:f>data!$M$8</c:f>
              <c:numCache>
                <c:formatCode>0.00%</c:formatCode>
                <c:ptCount val="1"/>
                <c:pt idx="0">
                  <c:v>0.37369621093464944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data!$B$9</c:f>
              <c:strCache>
                <c:ptCount val="1"/>
                <c:pt idx="0">
                  <c:v>No of Current A/Cs Opened during Month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762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data!$I$9</c:f>
              <c:numCache>
                <c:formatCode>0.00%</c:formatCode>
                <c:ptCount val="1"/>
                <c:pt idx="0">
                  <c:v>-0.98201754385964912</c:v>
                </c:pt>
              </c:numCache>
            </c:numRef>
          </c:xVal>
          <c:yVal>
            <c:numRef>
              <c:f>data!$M$9</c:f>
              <c:numCache>
                <c:formatCode>0.00%</c:formatCode>
                <c:ptCount val="1"/>
                <c:pt idx="0">
                  <c:v>-0.78421052631578947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data!$B$10</c:f>
              <c:strCache>
                <c:ptCount val="1"/>
                <c:pt idx="0">
                  <c:v>No of Current A/cs Opened Progressive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60000"/>
                  </a:schemeClr>
                </a:solidFill>
              </a:ln>
              <a:effectLst/>
            </c:spPr>
          </c:marker>
          <c:xVal>
            <c:numRef>
              <c:f>data!$I$10</c:f>
              <c:numCache>
                <c:formatCode>0.00%</c:formatCode>
                <c:ptCount val="1"/>
                <c:pt idx="0">
                  <c:v>0.67515923566878977</c:v>
                </c:pt>
              </c:numCache>
            </c:numRef>
          </c:xVal>
          <c:yVal>
            <c:numRef>
              <c:f>data!$M$10</c:f>
              <c:numCache>
                <c:formatCode>0.00%</c:formatCode>
                <c:ptCount val="1"/>
                <c:pt idx="0">
                  <c:v>-0.88464912280701757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data!$B$11</c:f>
              <c:strCache>
                <c:ptCount val="1"/>
                <c:pt idx="0">
                  <c:v>Number of Depositors Accounts (CASA)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0000"/>
                </a:schemeClr>
              </a:solidFill>
              <a:ln w="9525">
                <a:solidFill>
                  <a:schemeClr val="dk1">
                    <a:tint val="80000"/>
                  </a:schemeClr>
                </a:solidFill>
              </a:ln>
              <a:effectLst/>
            </c:spPr>
          </c:marker>
          <c:xVal>
            <c:numRef>
              <c:f>data!$I$11</c:f>
              <c:numCache>
                <c:formatCode>0.00%</c:formatCode>
                <c:ptCount val="1"/>
                <c:pt idx="0">
                  <c:v>0</c:v>
                </c:pt>
              </c:numCache>
            </c:numRef>
          </c:xVal>
          <c:yVal>
            <c:numRef>
              <c:f>data!$M$11</c:f>
              <c:numCache>
                <c:formatCode>0.00%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data!$B$12</c:f>
              <c:strCache>
                <c:ptCount val="1"/>
                <c:pt idx="0">
                  <c:v>Profit/Loss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762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data!$I$12</c:f>
              <c:numCache>
                <c:formatCode>0.00%</c:formatCode>
                <c:ptCount val="1"/>
                <c:pt idx="0">
                  <c:v>-2.2209391713186464</c:v>
                </c:pt>
              </c:numCache>
            </c:numRef>
          </c:xVal>
          <c:yVal>
            <c:numRef>
              <c:f>data!$M$12</c:f>
              <c:numCache>
                <c:formatCode>0.00%</c:formatCode>
                <c:ptCount val="1"/>
                <c:pt idx="0">
                  <c:v>0.27705152881232126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data!$B$13</c:f>
              <c:strCache>
                <c:ptCount val="1"/>
                <c:pt idx="0">
                  <c:v>Advances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xVal>
            <c:numRef>
              <c:f>data!$I$13</c:f>
              <c:numCache>
                <c:formatCode>0.00%</c:formatCode>
                <c:ptCount val="1"/>
                <c:pt idx="0">
                  <c:v>2.738745467842937E-3</c:v>
                </c:pt>
              </c:numCache>
            </c:numRef>
          </c:xVal>
          <c:yVal>
            <c:numRef>
              <c:f>data!$M$13</c:f>
              <c:numCache>
                <c:formatCode>0.00%</c:formatCode>
                <c:ptCount val="1"/>
                <c:pt idx="0">
                  <c:v>-4.4570891979700121E-2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data!$B$14</c:f>
              <c:strCache>
                <c:ptCount val="1"/>
                <c:pt idx="0">
                  <c:v>Performing Adances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75000"/>
                  </a:schemeClr>
                </a:solidFill>
              </a:ln>
              <a:effectLst/>
            </c:spPr>
          </c:marker>
          <c:xVal>
            <c:numRef>
              <c:f>data!$I$14</c:f>
              <c:numCache>
                <c:formatCode>0.00%</c:formatCode>
                <c:ptCount val="1"/>
                <c:pt idx="0">
                  <c:v>0</c:v>
                </c:pt>
              </c:numCache>
            </c:numRef>
          </c:xVal>
          <c:yVal>
            <c:numRef>
              <c:f>data!$M$14</c:f>
              <c:numCache>
                <c:formatCode>0.00%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data!$B$15</c:f>
              <c:strCache>
                <c:ptCount val="1"/>
                <c:pt idx="0">
                  <c:v>Classified Advances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xVal>
            <c:numRef>
              <c:f>data!$I$15</c:f>
              <c:numCache>
                <c:formatCode>0.00%</c:formatCode>
                <c:ptCount val="1"/>
                <c:pt idx="0">
                  <c:v>-2.4930724963601412E-2</c:v>
                </c:pt>
              </c:numCache>
            </c:numRef>
          </c:xVal>
          <c:yVal>
            <c:numRef>
              <c:f>data!$M$15</c:f>
              <c:numCache>
                <c:formatCode>0.00%</c:formatCode>
                <c:ptCount val="1"/>
                <c:pt idx="0">
                  <c:v>0.25994895075354174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data!$B$16</c:f>
              <c:strCache>
                <c:ptCount val="1"/>
                <c:pt idx="0">
                  <c:v>Non Fund Base Advances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762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data!$I$16</c:f>
              <c:numCache>
                <c:formatCode>0.00%</c:formatCode>
                <c:ptCount val="1"/>
                <c:pt idx="0">
                  <c:v>-0.92059573350924329</c:v>
                </c:pt>
              </c:numCache>
            </c:numRef>
          </c:xVal>
          <c:yVal>
            <c:numRef>
              <c:f>data!$M$16</c:f>
              <c:numCache>
                <c:formatCode>0.00%</c:formatCode>
                <c:ptCount val="1"/>
                <c:pt idx="0">
                  <c:v>-0.92781430319022129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data!$B$17</c:f>
              <c:strCache>
                <c:ptCount val="1"/>
                <c:pt idx="0">
                  <c:v>Non Fund Base Income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60000"/>
                  </a:schemeClr>
                </a:solidFill>
              </a:ln>
              <a:effectLst/>
            </c:spPr>
          </c:marker>
          <c:xVal>
            <c:numRef>
              <c:f>data!$I$17</c:f>
              <c:numCache>
                <c:formatCode>0.00%</c:formatCode>
                <c:ptCount val="1"/>
                <c:pt idx="0">
                  <c:v>-0.27066219291141208</c:v>
                </c:pt>
              </c:numCache>
            </c:numRef>
          </c:xVal>
          <c:yVal>
            <c:numRef>
              <c:f>data!$M$17</c:f>
              <c:numCache>
                <c:formatCode>0.00%</c:formatCode>
                <c:ptCount val="1"/>
                <c:pt idx="0">
                  <c:v>-0.14626236785673993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data!$B$18</c:f>
              <c:strCache>
                <c:ptCount val="1"/>
                <c:pt idx="0">
                  <c:v>Home Remittance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80000"/>
                  </a:schemeClr>
                </a:solidFill>
              </a:ln>
              <a:effectLst/>
            </c:spPr>
          </c:marker>
          <c:xVal>
            <c:numRef>
              <c:f>data!$I$18</c:f>
              <c:numCache>
                <c:formatCode>0.00%</c:formatCode>
                <c:ptCount val="1"/>
                <c:pt idx="0">
                  <c:v>0.32254206203652008</c:v>
                </c:pt>
              </c:numCache>
            </c:numRef>
          </c:xVal>
          <c:yVal>
            <c:numRef>
              <c:f>data!$M$18</c:f>
              <c:numCache>
                <c:formatCode>0.00%</c:formatCode>
                <c:ptCount val="1"/>
                <c:pt idx="0">
                  <c:v>0.80346644823161817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data!$B$19</c:f>
              <c:strCache>
                <c:ptCount val="1"/>
                <c:pt idx="0">
                  <c:v>Cost of Fund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data!$I$19</c:f>
              <c:numCache>
                <c:formatCode>0.00%</c:formatCode>
                <c:ptCount val="1"/>
                <c:pt idx="0">
                  <c:v>-0.34397442769189812</c:v>
                </c:pt>
              </c:numCache>
            </c:numRef>
          </c:xVal>
          <c:yVal>
            <c:numRef>
              <c:f>data!$M$19</c:f>
              <c:numCache>
                <c:formatCode>0.00%</c:formatCode>
                <c:ptCount val="1"/>
                <c:pt idx="0">
                  <c:v>-0.1777657724119564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data!$B$20</c:f>
              <c:strCache>
                <c:ptCount val="1"/>
                <c:pt idx="0">
                  <c:v>Intermediation Cost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xVal>
            <c:numRef>
              <c:f>data!$I$20</c:f>
              <c:numCache>
                <c:formatCode>0.00%</c:formatCode>
                <c:ptCount val="1"/>
                <c:pt idx="0">
                  <c:v>-0.27707097834397659</c:v>
                </c:pt>
              </c:numCache>
            </c:numRef>
          </c:xVal>
          <c:yVal>
            <c:numRef>
              <c:f>data!$M$20</c:f>
              <c:numCache>
                <c:formatCode>0.00%</c:formatCode>
                <c:ptCount val="1"/>
                <c:pt idx="0">
                  <c:v>-0.11668195744839389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data!$B$21</c:f>
              <c:strCache>
                <c:ptCount val="1"/>
                <c:pt idx="0">
                  <c:v>Imports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762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759245827053283E-2"/>
                  <c:y val="1.65362430176690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data!$I$21</c:f>
              <c:numCache>
                <c:formatCode>0.00%</c:formatCode>
                <c:ptCount val="1"/>
                <c:pt idx="0">
                  <c:v>-1</c:v>
                </c:pt>
              </c:numCache>
            </c:numRef>
          </c:xVal>
          <c:yVal>
            <c:numRef>
              <c:f>data!$M$21</c:f>
              <c:numCache>
                <c:formatCode>0.00%</c:formatCod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data!$B$22</c:f>
              <c:strCache>
                <c:ptCount val="1"/>
                <c:pt idx="0">
                  <c:v>Exports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76200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2.5216010714244286E-2"/>
                  <c:y val="2.59855247420513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data!$I$22</c:f>
              <c:numCache>
                <c:formatCode>0.00%</c:formatCode>
                <c:ptCount val="1"/>
                <c:pt idx="0">
                  <c:v>-0.97141841811351415</c:v>
                </c:pt>
              </c:numCache>
            </c:numRef>
          </c:xVal>
          <c:yVal>
            <c:numRef>
              <c:f>data!$M$22</c:f>
              <c:numCache>
                <c:formatCode>0.00%</c:formatCode>
                <c:ptCount val="1"/>
                <c:pt idx="0">
                  <c:v>-0.96427302264189252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data!$B$23</c:f>
              <c:strCache>
                <c:ptCount val="1"/>
                <c:pt idx="0">
                  <c:v>NBP Adv: Sal: O/S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30000"/>
                  </a:schemeClr>
                </a:solidFill>
              </a:ln>
              <a:effectLst/>
            </c:spPr>
          </c:marker>
          <c:xVal>
            <c:numRef>
              <c:f>data!$I$23</c:f>
              <c:numCache>
                <c:formatCode>0.00%</c:formatCode>
                <c:ptCount val="1"/>
                <c:pt idx="0">
                  <c:v>7.0198427555222764E-2</c:v>
                </c:pt>
              </c:numCache>
            </c:numRef>
          </c:xVal>
          <c:yVal>
            <c:numRef>
              <c:f>data!$M$23</c:f>
              <c:numCache>
                <c:formatCode>0.00%</c:formatCode>
                <c:ptCount val="1"/>
                <c:pt idx="0">
                  <c:v>-4.0633201105677953E-2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data!$B$24</c:f>
              <c:strCache>
                <c:ptCount val="1"/>
                <c:pt idx="0">
                  <c:v>Overdue Adv: Sal: over 90 Days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60000"/>
                  </a:schemeClr>
                </a:solidFill>
              </a:ln>
              <a:effectLst/>
            </c:spPr>
          </c:marker>
          <c:xVal>
            <c:numRef>
              <c:f>data!$I$24</c:f>
              <c:numCache>
                <c:formatCode>0.00%</c:formatCode>
                <c:ptCount val="1"/>
                <c:pt idx="0">
                  <c:v>9.4724808100605466E-3</c:v>
                </c:pt>
              </c:numCache>
            </c:numRef>
          </c:xVal>
          <c:yVal>
            <c:numRef>
              <c:f>data!$M$24</c:f>
              <c:numCache>
                <c:formatCode>0.00%</c:formatCode>
                <c:ptCount val="1"/>
                <c:pt idx="0">
                  <c:v>0.16483447452729433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data!$B$25</c:f>
              <c:strCache>
                <c:ptCount val="1"/>
                <c:pt idx="0">
                  <c:v>Agr: Finance O/S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0000"/>
                </a:schemeClr>
              </a:solidFill>
              <a:ln w="9525">
                <a:solidFill>
                  <a:schemeClr val="dk1">
                    <a:tint val="80000"/>
                  </a:schemeClr>
                </a:solidFill>
              </a:ln>
              <a:effectLst/>
            </c:spPr>
          </c:marker>
          <c:xVal>
            <c:numRef>
              <c:f>data!$I$25</c:f>
              <c:numCache>
                <c:formatCode>0.00%</c:formatCode>
                <c:ptCount val="1"/>
                <c:pt idx="0">
                  <c:v>-6.1264822134387283E-2</c:v>
                </c:pt>
              </c:numCache>
            </c:numRef>
          </c:xVal>
          <c:yVal>
            <c:numRef>
              <c:f>data!$M$25</c:f>
              <c:numCache>
                <c:formatCode>0.00%</c:formatCode>
                <c:ptCount val="1"/>
                <c:pt idx="0">
                  <c:v>-0.59155010318734247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data!$B$30</c:f>
              <c:strCache>
                <c:ptCount val="1"/>
                <c:pt idx="0">
                  <c:v>Income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xVal>
            <c:numRef>
              <c:f>data!$I$30</c:f>
              <c:numCache>
                <c:formatCode>0.00%</c:formatCode>
                <c:ptCount val="1"/>
                <c:pt idx="0">
                  <c:v>-0.38374004321441046</c:v>
                </c:pt>
              </c:numCache>
            </c:numRef>
          </c:xVal>
          <c:yVal>
            <c:numRef>
              <c:f>data!$M$30</c:f>
              <c:numCache>
                <c:formatCode>0.00%</c:formatCode>
                <c:ptCount val="1"/>
                <c:pt idx="0">
                  <c:v>-0.16763510639487925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data!$B$31</c:f>
              <c:strCache>
                <c:ptCount val="1"/>
                <c:pt idx="0">
                  <c:v>Expenditure Excluding Administrative Exp.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55000"/>
                  </a:schemeClr>
                </a:solidFill>
              </a:ln>
              <a:effectLst/>
            </c:spPr>
          </c:marker>
          <c:xVal>
            <c:numRef>
              <c:f>data!$I$31</c:f>
              <c:numCache>
                <c:formatCode>0.00%</c:formatCode>
                <c:ptCount val="1"/>
                <c:pt idx="0">
                  <c:v>-0.48927119084013504</c:v>
                </c:pt>
              </c:numCache>
            </c:numRef>
          </c:xVal>
          <c:yVal>
            <c:numRef>
              <c:f>data!$M$31</c:f>
              <c:numCache>
                <c:formatCode>0.00%</c:formatCode>
                <c:ptCount val="1"/>
                <c:pt idx="0">
                  <c:v>-0.20283785654143882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data!$B$32</c:f>
              <c:strCache>
                <c:ptCount val="1"/>
                <c:pt idx="0">
                  <c:v>Personal Expenses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75000"/>
                  </a:schemeClr>
                </a:solidFill>
              </a:ln>
              <a:effectLst/>
            </c:spPr>
          </c:marker>
          <c:xVal>
            <c:numRef>
              <c:f>data!$I$32</c:f>
              <c:numCache>
                <c:formatCode>0.00%</c:formatCode>
                <c:ptCount val="1"/>
                <c:pt idx="0">
                  <c:v>-0.39855263985903971</c:v>
                </c:pt>
              </c:numCache>
            </c:numRef>
          </c:xVal>
          <c:yVal>
            <c:numRef>
              <c:f>data!$M$32</c:f>
              <c:numCache>
                <c:formatCode>0.00%</c:formatCode>
                <c:ptCount val="1"/>
                <c:pt idx="0">
                  <c:v>-0.17082706766917308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data!$B$33</c:f>
              <c:strCache>
                <c:ptCount val="1"/>
                <c:pt idx="0">
                  <c:v>Other Expenses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dk1">
                    <a:tint val="98500"/>
                  </a:schemeClr>
                </a:solidFill>
              </a:ln>
              <a:effectLst/>
            </c:spPr>
          </c:marker>
          <c:xVal>
            <c:numRef>
              <c:f>data!$I$33</c:f>
              <c:numCache>
                <c:formatCode>0.00%</c:formatCode>
                <c:ptCount val="1"/>
                <c:pt idx="0">
                  <c:v>-0.50311751185877063</c:v>
                </c:pt>
              </c:numCache>
            </c:numRef>
          </c:xVal>
          <c:yVal>
            <c:numRef>
              <c:f>data!$M$33</c:f>
              <c:numCache>
                <c:formatCode>0.00%</c:formatCode>
                <c:ptCount val="1"/>
                <c:pt idx="0">
                  <c:v>-0.2263574863042643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448632"/>
        <c:axId val="619161536"/>
      </c:scatterChart>
      <c:valAx>
        <c:axId val="563448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Variance with Base</a:t>
                </a:r>
              </a:p>
            </c:rich>
          </c:tx>
          <c:layout>
            <c:manualLayout>
              <c:xMode val="edge"/>
              <c:yMode val="edge"/>
              <c:x val="4.5125333200967115E-2"/>
              <c:y val="0.94357249253101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61536"/>
        <c:crosses val="autoZero"/>
        <c:crossBetween val="midCat"/>
      </c:valAx>
      <c:valAx>
        <c:axId val="619161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Variance with Target</a:t>
                </a:r>
              </a:p>
            </c:rich>
          </c:tx>
          <c:layout>
            <c:manualLayout>
              <c:xMode val="edge"/>
              <c:yMode val="edge"/>
              <c:x val="1.5733884710849029E-2"/>
              <c:y val="3.90460486041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4486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'Metric Drill-Down'!$A$4</c:f>
          <c:strCache>
            <c:ptCount val="1"/>
            <c:pt idx="0">
              <c:v>Cost of Fund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37667571502402"/>
          <c:y val="0.17171296296296296"/>
          <c:w val="0.71220591626976482"/>
          <c:h val="0.6640744744086485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'Metric Drill-Down'!$D$7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cat>
            <c:numRef>
              <c:f>'Metric Drill-Down'!$B$8:$B$12</c:f>
              <c:numCache>
                <c:formatCode>m/d/yyyy</c:formatCode>
                <c:ptCount val="5"/>
                <c:pt idx="0">
                  <c:v>41882</c:v>
                </c:pt>
                <c:pt idx="1">
                  <c:v>42004</c:v>
                </c:pt>
                <c:pt idx="2">
                  <c:v>42247</c:v>
                </c:pt>
                <c:pt idx="3">
                  <c:v>42277</c:v>
                </c:pt>
                <c:pt idx="4">
                  <c:v>42369</c:v>
                </c:pt>
              </c:numCache>
            </c:numRef>
          </c:cat>
          <c:val>
            <c:numRef>
              <c:f>'Metric Drill-Down'!$D$8:$D$12</c:f>
              <c:numCache>
                <c:formatCode>0.000</c:formatCode>
                <c:ptCount val="5"/>
                <c:pt idx="0">
                  <c:v>0.45019240133302296</c:v>
                </c:pt>
                <c:pt idx="1">
                  <c:v>0.46765950483202856</c:v>
                </c:pt>
                <c:pt idx="2">
                  <c:v>0.30679659430275508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9162320"/>
        <c:axId val="619162712"/>
      </c:barChart>
      <c:lineChart>
        <c:grouping val="standard"/>
        <c:varyColors val="0"/>
        <c:ser>
          <c:idx val="0"/>
          <c:order val="0"/>
          <c:tx>
            <c:strRef>
              <c:f>'Metric Drill-Down'!$C$7</c:f>
              <c:strCache>
                <c:ptCount val="1"/>
                <c:pt idx="0">
                  <c:v>Baseline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'Metric Drill-Down'!$B$8:$B$12</c:f>
              <c:numCache>
                <c:formatCode>m/d/yyyy</c:formatCode>
                <c:ptCount val="5"/>
                <c:pt idx="0">
                  <c:v>41882</c:v>
                </c:pt>
                <c:pt idx="1">
                  <c:v>42004</c:v>
                </c:pt>
                <c:pt idx="2">
                  <c:v>42247</c:v>
                </c:pt>
                <c:pt idx="3">
                  <c:v>42277</c:v>
                </c:pt>
                <c:pt idx="4">
                  <c:v>42369</c:v>
                </c:pt>
              </c:numCache>
            </c:numRef>
          </c:cat>
          <c:val>
            <c:numRef>
              <c:f>'Metric Drill-Down'!$C$8:$C$12</c:f>
              <c:numCache>
                <c:formatCode>0.000</c:formatCode>
                <c:ptCount val="5"/>
                <c:pt idx="0">
                  <c:v>0.46765950483202856</c:v>
                </c:pt>
                <c:pt idx="1">
                  <c:v>0.46765950483202856</c:v>
                </c:pt>
                <c:pt idx="2">
                  <c:v>0.46765950483202856</c:v>
                </c:pt>
                <c:pt idx="3">
                  <c:v>0.46765950483202856</c:v>
                </c:pt>
                <c:pt idx="4">
                  <c:v>0.46765950483202856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'Metric Drill-Down'!$E$7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'Metric Drill-Down'!$B$8:$B$12</c:f>
              <c:numCache>
                <c:formatCode>m/d/yyyy</c:formatCode>
                <c:ptCount val="5"/>
                <c:pt idx="0">
                  <c:v>41882</c:v>
                </c:pt>
                <c:pt idx="1">
                  <c:v>42004</c:v>
                </c:pt>
                <c:pt idx="2">
                  <c:v>42247</c:v>
                </c:pt>
                <c:pt idx="3">
                  <c:v>42277</c:v>
                </c:pt>
                <c:pt idx="4">
                  <c:v>42369</c:v>
                </c:pt>
              </c:numCache>
            </c:numRef>
          </c:cat>
          <c:val>
            <c:numRef>
              <c:f>'Metric Drill-Down'!$E$8:$E$12</c:f>
              <c:numCache>
                <c:formatCode>General</c:formatCode>
                <c:ptCount val="5"/>
                <c:pt idx="2" formatCode="0.000">
                  <c:v>0.37312554501983897</c:v>
                </c:pt>
                <c:pt idx="3" formatCode="0.000">
                  <c:v>0.37277152167500527</c:v>
                </c:pt>
                <c:pt idx="4" formatCode="0.000">
                  <c:v>0.36997216594049387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162320"/>
        <c:axId val="619162712"/>
      </c:lineChart>
      <c:catAx>
        <c:axId val="61916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Month (not</a:t>
                </a:r>
                <a:r>
                  <a:rPr lang="en-US" b="1" baseline="0"/>
                  <a:t> sequential)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18512489227751242"/>
              <c:y val="0.9075078327748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62712"/>
        <c:crosses val="autoZero"/>
        <c:auto val="0"/>
        <c:lblAlgn val="ctr"/>
        <c:lblOffset val="100"/>
        <c:noMultiLvlLbl val="0"/>
      </c:catAx>
      <c:valAx>
        <c:axId val="619162712"/>
        <c:scaling>
          <c:orientation val="minMax"/>
        </c:scaling>
        <c:delete val="0"/>
        <c:axPos val="l"/>
        <c:title>
          <c:tx>
            <c:strRef>
              <c:f>'Metric Drill-Down'!$A$4</c:f>
              <c:strCache>
                <c:ptCount val="1"/>
                <c:pt idx="0">
                  <c:v>Cost of Fund</c:v>
                </c:pt>
              </c:strCache>
            </c:strRef>
          </c:tx>
          <c:layout>
            <c:manualLayout>
              <c:xMode val="edge"/>
              <c:yMode val="edge"/>
              <c:x val="1.1734959905273082E-2"/>
              <c:y val="0.1852060510457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91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423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0.09266</cdr:x>
      <cdr:y>0.03988</cdr:y>
    </cdr:from>
    <cdr:to>
      <cdr:x>0.20205</cdr:x>
      <cdr:y>0.11659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803195" y="250905"/>
          <a:ext cx="948266" cy="4825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Below Base, Above Target</a:t>
          </a:r>
        </a:p>
      </cdr:txBody>
    </cdr:sp>
  </cdr:relSizeAnchor>
  <cdr:relSizeAnchor xmlns:cdr="http://schemas.openxmlformats.org/drawingml/2006/chartDrawing">
    <cdr:from>
      <cdr:x>0.85601</cdr:x>
      <cdr:y>0.0208</cdr:y>
    </cdr:from>
    <cdr:to>
      <cdr:x>0.96491</cdr:x>
      <cdr:y>0.09751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7420358" y="130842"/>
          <a:ext cx="944033" cy="4825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Above Base, Above</a:t>
          </a:r>
          <a:r>
            <a:rPr lang="en-US" sz="1000" baseline="0"/>
            <a:t> Target</a:t>
          </a:r>
          <a:endParaRPr lang="en-US" sz="1000"/>
        </a:p>
      </cdr:txBody>
    </cdr:sp>
  </cdr:relSizeAnchor>
  <cdr:relSizeAnchor xmlns:cdr="http://schemas.openxmlformats.org/drawingml/2006/chartDrawing">
    <cdr:from>
      <cdr:x>0.86063</cdr:x>
      <cdr:y>0.83682</cdr:y>
    </cdr:from>
    <cdr:to>
      <cdr:x>0.96953</cdr:x>
      <cdr:y>0.91353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7460379" y="5264683"/>
          <a:ext cx="944033" cy="482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Above</a:t>
          </a:r>
          <a:r>
            <a:rPr lang="en-US" sz="1000" baseline="0"/>
            <a:t> Base, Below Target</a:t>
          </a:r>
          <a:endParaRPr lang="en-US" sz="1000"/>
        </a:p>
      </cdr:txBody>
    </cdr:sp>
  </cdr:relSizeAnchor>
  <cdr:relSizeAnchor xmlns:cdr="http://schemas.openxmlformats.org/drawingml/2006/chartDrawing">
    <cdr:from>
      <cdr:x>0.06126</cdr:x>
      <cdr:y>0.82492</cdr:y>
    </cdr:from>
    <cdr:to>
      <cdr:x>0.17065</cdr:x>
      <cdr:y>0.90163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531052" y="5189800"/>
          <a:ext cx="948266" cy="482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Below</a:t>
          </a:r>
          <a:r>
            <a:rPr lang="en-US" sz="1000" baseline="0"/>
            <a:t> Base, Below Target</a:t>
          </a:r>
          <a:endParaRPr lang="en-US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2257423</xdr:colOff>
      <xdr:row>4</xdr:row>
      <xdr:rowOff>109537</xdr:rowOff>
    </xdr:from>
    <xdr:to>
      <xdr:col>11</xdr:col>
      <xdr:colOff>323849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Q1" sqref="Q1"/>
    </sheetView>
  </sheetViews>
  <sheetFormatPr defaultRowHeight="15"/>
  <cols>
    <col min="1" max="1" width="33.85546875" style="13" customWidth="1"/>
    <col min="2" max="2" width="10.7109375" style="13" bestFit="1" customWidth="1"/>
    <col min="3" max="4" width="9.140625" style="13"/>
    <col min="5" max="6" width="14.7109375" style="13" bestFit="1" customWidth="1"/>
    <col min="7" max="7" width="8.28515625" style="13" customWidth="1"/>
    <col min="8" max="8" width="6.7109375" style="13" customWidth="1"/>
    <col min="9" max="9" width="7.140625" style="13" customWidth="1"/>
    <col min="10" max="10" width="6.85546875" style="13" customWidth="1"/>
    <col min="11" max="16384" width="9.140625" style="13"/>
  </cols>
  <sheetData>
    <row r="1" spans="1:13">
      <c r="B1" s="26" t="s">
        <v>1</v>
      </c>
      <c r="C1" s="26" t="s">
        <v>2</v>
      </c>
      <c r="D1" s="26" t="s">
        <v>3</v>
      </c>
      <c r="E1" s="26" t="s">
        <v>4</v>
      </c>
      <c r="F1" s="26" t="s">
        <v>4</v>
      </c>
      <c r="G1" s="28" t="s">
        <v>5</v>
      </c>
      <c r="H1" s="29"/>
      <c r="I1" s="28" t="s">
        <v>5</v>
      </c>
      <c r="J1" s="29"/>
      <c r="K1" s="28" t="s">
        <v>5</v>
      </c>
      <c r="L1" s="29"/>
      <c r="M1" s="24" t="s">
        <v>6</v>
      </c>
    </row>
    <row r="2" spans="1:13">
      <c r="B2" s="27" t="s">
        <v>0</v>
      </c>
      <c r="C2" s="27" t="s">
        <v>7</v>
      </c>
      <c r="D2" s="27" t="s">
        <v>7</v>
      </c>
      <c r="E2" s="27" t="s">
        <v>6</v>
      </c>
      <c r="F2" s="27" t="s">
        <v>6</v>
      </c>
      <c r="G2" s="30" t="s">
        <v>8</v>
      </c>
      <c r="H2" s="31"/>
      <c r="I2" s="30" t="s">
        <v>9</v>
      </c>
      <c r="J2" s="31"/>
      <c r="K2" s="30" t="s">
        <v>10</v>
      </c>
      <c r="L2" s="31"/>
      <c r="M2" s="25" t="s">
        <v>11</v>
      </c>
    </row>
    <row r="3" spans="1:13" ht="15.75" thickBot="1">
      <c r="A3" s="14" t="s">
        <v>53</v>
      </c>
      <c r="B3" s="32" t="s">
        <v>12</v>
      </c>
      <c r="C3" s="32" t="s">
        <v>13</v>
      </c>
      <c r="D3" s="32" t="s">
        <v>14</v>
      </c>
      <c r="E3" s="32" t="s">
        <v>49</v>
      </c>
      <c r="F3" s="32" t="s">
        <v>50</v>
      </c>
      <c r="G3" s="32" t="s">
        <v>16</v>
      </c>
      <c r="H3" s="32" t="s">
        <v>17</v>
      </c>
      <c r="I3" s="32" t="s">
        <v>18</v>
      </c>
      <c r="J3" s="32" t="s">
        <v>17</v>
      </c>
      <c r="K3" s="32" t="s">
        <v>18</v>
      </c>
      <c r="L3" s="32" t="s">
        <v>17</v>
      </c>
      <c r="M3" s="32">
        <v>2015</v>
      </c>
    </row>
    <row r="4" spans="1:13" ht="15.75" thickBot="1">
      <c r="A4" s="20" t="s">
        <v>33</v>
      </c>
      <c r="B4" s="23">
        <f>VLOOKUP($A$4,data!$B:$N,2,FALSE)</f>
        <v>0.46765950483202856</v>
      </c>
      <c r="C4" s="21">
        <f>VLOOKUP($A$4,data!$B:$N,3,FALSE)</f>
        <v>0.45019240133302296</v>
      </c>
      <c r="D4" s="21">
        <f>VLOOKUP($A$4,data!$B:$N,4,FALSE)</f>
        <v>0.30679659430275508</v>
      </c>
      <c r="E4" s="21">
        <f>VLOOKUP($A$4,data!$B:$N,5,FALSE)</f>
        <v>0.37312554501983897</v>
      </c>
      <c r="F4" s="21">
        <f>VLOOKUP($A$4,data!$B:$N,6,FALSE)</f>
        <v>0.37277152167500527</v>
      </c>
      <c r="G4" s="21">
        <f>VLOOKUP($A$4,data!$B:$N,7,FALSE)</f>
        <v>-0.16086291052927348</v>
      </c>
      <c r="H4" s="22">
        <f>VLOOKUP($A$4,data!$B:$N,8,FALSE)</f>
        <v>-0.34397442769189812</v>
      </c>
      <c r="I4" s="21">
        <f>VLOOKUP($A$4,data!$B:$N,9,FALSE)</f>
        <v>-0.14339580703026789</v>
      </c>
      <c r="J4" s="22">
        <f>VLOOKUP($A$4,data!$B:$N,10,FALSE)</f>
        <v>-0.31852116252000667</v>
      </c>
      <c r="K4" s="21">
        <f>VLOOKUP($A$4,data!$B:$N,11,FALSE)</f>
        <v>-6.632895071708389E-2</v>
      </c>
      <c r="L4" s="22">
        <f>VLOOKUP($A$4,data!$B:$N,12,FALSE)</f>
        <v>-0.1777657724119564</v>
      </c>
      <c r="M4" s="21">
        <f>VLOOKUP($A$4,data!$B:$N,13,FALSE)</f>
        <v>0.36997216594049387</v>
      </c>
    </row>
    <row r="5" spans="1:13">
      <c r="A5" s="17"/>
      <c r="B5" s="15"/>
      <c r="C5" s="15"/>
      <c r="D5" s="15"/>
      <c r="E5" s="15"/>
      <c r="F5" s="15"/>
      <c r="G5" s="15"/>
      <c r="H5" s="16"/>
      <c r="I5" s="15"/>
      <c r="J5" s="16"/>
      <c r="K5" s="15"/>
      <c r="L5" s="16"/>
      <c r="M5" s="15"/>
    </row>
    <row r="7" spans="1:13">
      <c r="C7" s="13" t="s">
        <v>52</v>
      </c>
      <c r="D7" s="13" t="s">
        <v>51</v>
      </c>
      <c r="E7" s="13" t="s">
        <v>6</v>
      </c>
    </row>
    <row r="8" spans="1:13">
      <c r="B8" s="18">
        <v>41882</v>
      </c>
      <c r="C8" s="19">
        <f>B4</f>
        <v>0.46765950483202856</v>
      </c>
      <c r="D8" s="19">
        <f>C4</f>
        <v>0.45019240133302296</v>
      </c>
    </row>
    <row r="9" spans="1:13">
      <c r="B9" s="18">
        <v>42004</v>
      </c>
      <c r="C9" s="19">
        <f>B4</f>
        <v>0.46765950483202856</v>
      </c>
      <c r="D9" s="19">
        <f>B4</f>
        <v>0.46765950483202856</v>
      </c>
    </row>
    <row r="10" spans="1:13">
      <c r="B10" s="18">
        <v>42247</v>
      </c>
      <c r="C10" s="19">
        <f>B4</f>
        <v>0.46765950483202856</v>
      </c>
      <c r="D10" s="19">
        <f>D4</f>
        <v>0.30679659430275508</v>
      </c>
      <c r="E10" s="19">
        <f>E4</f>
        <v>0.37312554501983897</v>
      </c>
    </row>
    <row r="11" spans="1:13">
      <c r="B11" s="18">
        <v>42277</v>
      </c>
      <c r="C11" s="19">
        <f>B4</f>
        <v>0.46765950483202856</v>
      </c>
      <c r="E11" s="19">
        <f>F4</f>
        <v>0.37277152167500527</v>
      </c>
    </row>
    <row r="12" spans="1:13">
      <c r="B12" s="18">
        <v>42369</v>
      </c>
      <c r="C12" s="19">
        <f>B4</f>
        <v>0.46765950483202856</v>
      </c>
      <c r="E12" s="19">
        <f>M4</f>
        <v>0.36997216594049387</v>
      </c>
    </row>
  </sheetData>
  <mergeCells count="6">
    <mergeCell ref="G1:H1"/>
    <mergeCell ref="I1:J1"/>
    <mergeCell ref="K1:L1"/>
    <mergeCell ref="G2:H2"/>
    <mergeCell ref="I2:J2"/>
    <mergeCell ref="K2:L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data!$B$5:$B$33</xm:f>
          </x14:formula1>
          <xm:sqref>A4:A5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showGridLines="0" zoomScaleNormal="100" workbookViewId="0">
      <selection activeCell="S21" sqref="S21"/>
    </sheetView>
  </sheetViews>
  <sheetFormatPr defaultColWidth="9.140625" defaultRowHeight="12.75"/>
  <cols>
    <col min="1" max="1" width="2.42578125" style="1" customWidth="1"/>
    <col min="2" max="2" width="39.42578125" style="1" bestFit="1" customWidth="1"/>
    <col min="3" max="14" width="10.28515625" style="1" customWidth="1"/>
    <col min="15" max="16384" width="9.140625" style="1"/>
  </cols>
  <sheetData>
    <row r="2" spans="2:14">
      <c r="B2" s="9" t="s">
        <v>48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12" t="s">
        <v>5</v>
      </c>
      <c r="I2" s="12"/>
      <c r="J2" s="12" t="s">
        <v>5</v>
      </c>
      <c r="K2" s="12"/>
      <c r="L2" s="12" t="s">
        <v>5</v>
      </c>
      <c r="M2" s="12"/>
      <c r="N2" s="3" t="s">
        <v>6</v>
      </c>
    </row>
    <row r="3" spans="2:14">
      <c r="B3" s="10"/>
      <c r="C3" s="3" t="s">
        <v>0</v>
      </c>
      <c r="D3" s="3" t="s">
        <v>7</v>
      </c>
      <c r="E3" s="3" t="s">
        <v>7</v>
      </c>
      <c r="F3" s="3" t="s">
        <v>6</v>
      </c>
      <c r="G3" s="3" t="s">
        <v>6</v>
      </c>
      <c r="H3" s="12" t="s">
        <v>8</v>
      </c>
      <c r="I3" s="12"/>
      <c r="J3" s="12" t="s">
        <v>9</v>
      </c>
      <c r="K3" s="12"/>
      <c r="L3" s="12" t="s">
        <v>10</v>
      </c>
      <c r="M3" s="12"/>
      <c r="N3" s="3" t="s">
        <v>11</v>
      </c>
    </row>
    <row r="4" spans="2:14">
      <c r="B4" s="11"/>
      <c r="C4" s="3" t="s">
        <v>12</v>
      </c>
      <c r="D4" s="3" t="s">
        <v>13</v>
      </c>
      <c r="E4" s="3" t="s">
        <v>14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3">
        <v>2015</v>
      </c>
    </row>
    <row r="5" spans="2:14" s="2" customFormat="1" ht="17.100000000000001" customHeight="1">
      <c r="B5" s="4" t="s">
        <v>19</v>
      </c>
      <c r="C5" s="5">
        <v>6266.4949999999999</v>
      </c>
      <c r="D5" s="5">
        <v>0</v>
      </c>
      <c r="E5" s="5">
        <v>8359.8739999999998</v>
      </c>
      <c r="F5" s="5">
        <v>6389.1091277222222</v>
      </c>
      <c r="G5" s="5">
        <v>6526.8667209444438</v>
      </c>
      <c r="H5" s="6">
        <v>2093.3789999999999</v>
      </c>
      <c r="I5" s="7">
        <v>0.33405899150960783</v>
      </c>
      <c r="J5" s="6">
        <v>8359.8739999999998</v>
      </c>
      <c r="K5" s="8">
        <v>0</v>
      </c>
      <c r="L5" s="6">
        <v>1970.7648722777776</v>
      </c>
      <c r="M5" s="7">
        <v>0.30845691204845233</v>
      </c>
      <c r="N5" s="5">
        <v>6966.2267019999999</v>
      </c>
    </row>
    <row r="6" spans="2:14" s="2" customFormat="1" ht="17.100000000000001" customHeight="1">
      <c r="B6" s="4" t="s">
        <v>20</v>
      </c>
      <c r="C6" s="5">
        <v>5407.5510000000004</v>
      </c>
      <c r="D6" s="5">
        <v>3934.1880000000001</v>
      </c>
      <c r="E6" s="5">
        <v>4160.8440000000001</v>
      </c>
      <c r="F6" s="5">
        <v>5387.4560903888887</v>
      </c>
      <c r="G6" s="5">
        <v>5507.3750539444436</v>
      </c>
      <c r="H6" s="6">
        <v>-1246.7070000000003</v>
      </c>
      <c r="I6" s="7">
        <v>-0.23054928192078081</v>
      </c>
      <c r="J6" s="6">
        <v>226.65599999999995</v>
      </c>
      <c r="K6" s="8">
        <v>5.7611888399842603E-2</v>
      </c>
      <c r="L6" s="6">
        <v>-1226.6120903888886</v>
      </c>
      <c r="M6" s="7">
        <v>-0.22767927381851696</v>
      </c>
      <c r="N6" s="5">
        <v>5893.2191459999995</v>
      </c>
    </row>
    <row r="7" spans="2:14" s="2" customFormat="1" ht="17.100000000000001" customHeight="1">
      <c r="B7" s="4" t="s">
        <v>21</v>
      </c>
      <c r="C7" s="5">
        <v>5433.8267692307691</v>
      </c>
      <c r="D7" s="5">
        <v>5482.2396666666664</v>
      </c>
      <c r="E7" s="5">
        <v>5791.8329211455548</v>
      </c>
      <c r="F7" s="5">
        <v>5862.5331629228385</v>
      </c>
      <c r="G7" s="5">
        <v>5930.5292193333335</v>
      </c>
      <c r="H7" s="6">
        <v>358.00615191478573</v>
      </c>
      <c r="I7" s="7">
        <v>6.5884719391867227E-2</v>
      </c>
      <c r="J7" s="6">
        <v>309.59325447888841</v>
      </c>
      <c r="K7" s="8">
        <v>5.6472039404130717E-2</v>
      </c>
      <c r="L7" s="6">
        <v>-70.700241777283736</v>
      </c>
      <c r="M7" s="7">
        <v>-1.2059674514836392E-2</v>
      </c>
      <c r="N7" s="5">
        <v>6206.569702702991</v>
      </c>
    </row>
    <row r="8" spans="2:14" s="2" customFormat="1" ht="17.100000000000001" customHeight="1">
      <c r="B8" s="4" t="s">
        <v>22</v>
      </c>
      <c r="C8" s="5">
        <v>6266.4949999999999</v>
      </c>
      <c r="D8" s="5">
        <v>4908.91</v>
      </c>
      <c r="E8" s="5">
        <v>8776.6949999999997</v>
      </c>
      <c r="F8" s="5">
        <v>6389.1091277222222</v>
      </c>
      <c r="G8" s="5">
        <v>6526.8667209444438</v>
      </c>
      <c r="H8" s="6">
        <v>2510.1999999999998</v>
      </c>
      <c r="I8" s="7">
        <v>0.40057480297997522</v>
      </c>
      <c r="J8" s="6">
        <v>3867.7849999999999</v>
      </c>
      <c r="K8" s="8">
        <v>0.78791116561517727</v>
      </c>
      <c r="L8" s="6">
        <v>2387.5858722777775</v>
      </c>
      <c r="M8" s="7">
        <v>0.37369621093464944</v>
      </c>
      <c r="N8" s="5">
        <v>6966.2267019999999</v>
      </c>
    </row>
    <row r="9" spans="2:14" s="2" customFormat="1" ht="17.100000000000001" customHeight="1">
      <c r="B9" s="4" t="s">
        <v>23</v>
      </c>
      <c r="C9" s="5">
        <v>2280</v>
      </c>
      <c r="D9" s="5">
        <v>20</v>
      </c>
      <c r="E9" s="5">
        <v>41</v>
      </c>
      <c r="F9" s="5">
        <v>190</v>
      </c>
      <c r="G9" s="5">
        <v>190</v>
      </c>
      <c r="H9" s="6">
        <v>-2239</v>
      </c>
      <c r="I9" s="7">
        <v>-0.98201754385964912</v>
      </c>
      <c r="J9" s="6">
        <v>21</v>
      </c>
      <c r="K9" s="8">
        <v>1.05</v>
      </c>
      <c r="L9" s="6">
        <v>-149</v>
      </c>
      <c r="M9" s="7">
        <v>-0.78421052631578947</v>
      </c>
      <c r="N9" s="5">
        <v>2280</v>
      </c>
    </row>
    <row r="10" spans="2:14" s="2" customFormat="1" ht="17.100000000000001" customHeight="1">
      <c r="B10" s="4" t="s">
        <v>24</v>
      </c>
      <c r="C10" s="5">
        <v>157</v>
      </c>
      <c r="D10" s="5">
        <v>340</v>
      </c>
      <c r="E10" s="5">
        <v>263</v>
      </c>
      <c r="F10" s="5">
        <v>2280</v>
      </c>
      <c r="G10" s="5">
        <v>2280</v>
      </c>
      <c r="H10" s="6">
        <v>106</v>
      </c>
      <c r="I10" s="7">
        <v>0.67515923566878977</v>
      </c>
      <c r="J10" s="6">
        <v>-77</v>
      </c>
      <c r="K10" s="8">
        <v>-0.22647058823529412</v>
      </c>
      <c r="L10" s="6">
        <v>-2017</v>
      </c>
      <c r="M10" s="7">
        <v>-0.88464912280701757</v>
      </c>
      <c r="N10" s="5">
        <v>2280</v>
      </c>
    </row>
    <row r="11" spans="2:14" s="2" customFormat="1" ht="17.100000000000001" customHeight="1"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7">
        <v>0</v>
      </c>
      <c r="J11" s="6">
        <v>0</v>
      </c>
      <c r="K11" s="8">
        <v>0</v>
      </c>
      <c r="L11" s="6">
        <v>0</v>
      </c>
      <c r="M11" s="7">
        <v>0</v>
      </c>
      <c r="N11" s="5">
        <v>0</v>
      </c>
    </row>
    <row r="12" spans="2:14" s="2" customFormat="1" ht="17.100000000000001" customHeight="1">
      <c r="B12" s="4" t="s">
        <v>26</v>
      </c>
      <c r="C12" s="5">
        <v>-26.512000000000036</v>
      </c>
      <c r="D12" s="5">
        <v>-13.201999999999984</v>
      </c>
      <c r="E12" s="5">
        <v>32.36953931</v>
      </c>
      <c r="F12" s="5">
        <v>25.347089431938741</v>
      </c>
      <c r="G12" s="5">
        <v>28.869012333795538</v>
      </c>
      <c r="H12" s="6">
        <v>58.881539310000036</v>
      </c>
      <c r="I12" s="7">
        <v>-2.2209391713186464</v>
      </c>
      <c r="J12" s="6">
        <v>45.571539309999984</v>
      </c>
      <c r="K12" s="8">
        <v>-3.4518663316164249</v>
      </c>
      <c r="L12" s="6">
        <v>7.0224498780612592</v>
      </c>
      <c r="M12" s="7">
        <v>0.27705152881232126</v>
      </c>
      <c r="N12" s="5">
        <v>39.416257913547</v>
      </c>
    </row>
    <row r="13" spans="2:14" s="2" customFormat="1" ht="17.100000000000001" customHeight="1">
      <c r="B13" s="4" t="s">
        <v>27</v>
      </c>
      <c r="C13" s="5">
        <v>1220.9970000000003</v>
      </c>
      <c r="D13" s="5">
        <v>1135.671</v>
      </c>
      <c r="E13" s="5">
        <v>1224.3410000000001</v>
      </c>
      <c r="F13" s="5">
        <v>1281.4566666666667</v>
      </c>
      <c r="G13" s="5">
        <v>1280.0202499999996</v>
      </c>
      <c r="H13" s="6">
        <v>3.3439999999998236</v>
      </c>
      <c r="I13" s="7">
        <v>2.738745467842937E-3</v>
      </c>
      <c r="J13" s="6">
        <v>88.670000000000073</v>
      </c>
      <c r="K13" s="8">
        <v>7.8077189608610306E-2</v>
      </c>
      <c r="L13" s="6">
        <v>-57.115666666666584</v>
      </c>
      <c r="M13" s="7">
        <v>-4.4570891979700121E-2</v>
      </c>
      <c r="N13" s="5">
        <v>1311.6860000000001</v>
      </c>
    </row>
    <row r="14" spans="2:14" s="2" customFormat="1" ht="17.100000000000001" customHeight="1">
      <c r="B14" s="4" t="s">
        <v>28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v>0</v>
      </c>
      <c r="I14" s="7">
        <v>0</v>
      </c>
      <c r="J14" s="6">
        <v>0</v>
      </c>
      <c r="K14" s="8">
        <v>0</v>
      </c>
      <c r="L14" s="6">
        <v>0</v>
      </c>
      <c r="M14" s="7">
        <v>0</v>
      </c>
      <c r="N14" s="5">
        <v>0</v>
      </c>
    </row>
    <row r="15" spans="2:14" s="2" customFormat="1" ht="17.100000000000001" customHeight="1">
      <c r="B15" s="4" t="s">
        <v>29</v>
      </c>
      <c r="C15" s="5">
        <v>361.96300000000002</v>
      </c>
      <c r="D15" s="5">
        <v>365.63200000000001</v>
      </c>
      <c r="E15" s="5">
        <v>352.93899999999996</v>
      </c>
      <c r="F15" s="5">
        <v>280.12166666666661</v>
      </c>
      <c r="G15" s="5">
        <v>260.89774999999997</v>
      </c>
      <c r="H15" s="6">
        <v>-9.0240000000000578</v>
      </c>
      <c r="I15" s="7">
        <v>-2.4930724963601412E-2</v>
      </c>
      <c r="J15" s="6">
        <v>-12.69300000000004</v>
      </c>
      <c r="K15" s="8">
        <v>-3.4715232802380647E-2</v>
      </c>
      <c r="L15" s="6">
        <v>72.817333333333352</v>
      </c>
      <c r="M15" s="7">
        <v>0.25994895075354174</v>
      </c>
      <c r="N15" s="5">
        <v>239.20099999999999</v>
      </c>
    </row>
    <row r="16" spans="2:14" s="2" customFormat="1" ht="17.100000000000001" customHeight="1">
      <c r="B16" s="4" t="s">
        <v>30</v>
      </c>
      <c r="C16" s="5">
        <v>4252.1737499999999</v>
      </c>
      <c r="D16" s="5">
        <v>389.19399999999996</v>
      </c>
      <c r="E16" s="5">
        <v>337.64073760999997</v>
      </c>
      <c r="F16" s="5">
        <v>4677.3911249999992</v>
      </c>
      <c r="G16" s="5">
        <v>4730.5432968750001</v>
      </c>
      <c r="H16" s="6">
        <v>-3914.5330123899998</v>
      </c>
      <c r="I16" s="7">
        <v>-0.92059573350924329</v>
      </c>
      <c r="J16" s="6">
        <v>-51.553262389999986</v>
      </c>
      <c r="K16" s="8">
        <v>-0.13246160626833917</v>
      </c>
      <c r="L16" s="6">
        <v>-4339.7503873899996</v>
      </c>
      <c r="M16" s="7">
        <v>-0.92781430319022129</v>
      </c>
      <c r="N16" s="5">
        <v>4889.9998125000002</v>
      </c>
    </row>
    <row r="17" spans="2:14" s="2" customFormat="1" ht="17.100000000000001" customHeight="1">
      <c r="B17" s="4" t="s">
        <v>31</v>
      </c>
      <c r="C17" s="5">
        <v>103.71600000000001</v>
      </c>
      <c r="D17" s="5">
        <v>68.13300000000001</v>
      </c>
      <c r="E17" s="5">
        <v>75.643999999999991</v>
      </c>
      <c r="F17" s="5">
        <v>88.603333333333339</v>
      </c>
      <c r="G17" s="5">
        <v>99.678750000000008</v>
      </c>
      <c r="H17" s="6">
        <v>-28.072000000000017</v>
      </c>
      <c r="I17" s="7">
        <v>-0.27066219291141208</v>
      </c>
      <c r="J17" s="6">
        <v>7.5109999999999815</v>
      </c>
      <c r="K17" s="8">
        <v>0.11024026536333319</v>
      </c>
      <c r="L17" s="6">
        <v>-12.959333333333348</v>
      </c>
      <c r="M17" s="7">
        <v>-0.14626236785673993</v>
      </c>
      <c r="N17" s="5">
        <v>132.90499999999997</v>
      </c>
    </row>
    <row r="18" spans="2:14" s="2" customFormat="1" ht="17.100000000000001" customHeight="1">
      <c r="B18" s="4" t="s">
        <v>32</v>
      </c>
      <c r="C18" s="5">
        <v>25.082000000000001</v>
      </c>
      <c r="D18" s="5">
        <v>6.8319999999999999</v>
      </c>
      <c r="E18" s="5">
        <v>33.171999999999997</v>
      </c>
      <c r="F18" s="5">
        <v>18.393466666666669</v>
      </c>
      <c r="G18" s="5">
        <v>20.69265</v>
      </c>
      <c r="H18" s="6">
        <v>8.0899999999999963</v>
      </c>
      <c r="I18" s="7">
        <v>0.32254206203652008</v>
      </c>
      <c r="J18" s="6">
        <v>26.339999999999996</v>
      </c>
      <c r="K18" s="8">
        <v>3.8553864168618261</v>
      </c>
      <c r="L18" s="6">
        <v>14.778533333333328</v>
      </c>
      <c r="M18" s="7">
        <v>0.80346644823161817</v>
      </c>
      <c r="N18" s="5">
        <v>27.590200000000003</v>
      </c>
    </row>
    <row r="19" spans="2:14" s="2" customFormat="1" ht="17.100000000000001" customHeight="1">
      <c r="B19" s="4" t="s">
        <v>33</v>
      </c>
      <c r="C19" s="5">
        <v>0.46765950483202856</v>
      </c>
      <c r="D19" s="5">
        <v>0.45019240133302296</v>
      </c>
      <c r="E19" s="5">
        <v>0.30679659430275508</v>
      </c>
      <c r="F19" s="5">
        <v>0.37312554501983897</v>
      </c>
      <c r="G19" s="5">
        <v>0.37277152167500527</v>
      </c>
      <c r="H19" s="6">
        <v>-0.16086291052927348</v>
      </c>
      <c r="I19" s="7">
        <v>-0.34397442769189812</v>
      </c>
      <c r="J19" s="6">
        <v>-0.14339580703026789</v>
      </c>
      <c r="K19" s="8">
        <v>-0.31852116252000667</v>
      </c>
      <c r="L19" s="6">
        <v>-6.632895071708389E-2</v>
      </c>
      <c r="M19" s="7">
        <v>-0.1777657724119564</v>
      </c>
      <c r="N19" s="5">
        <v>0.36997216594049387</v>
      </c>
    </row>
    <row r="20" spans="2:14" s="2" customFormat="1" ht="17.100000000000001" customHeight="1">
      <c r="B20" s="4" t="s">
        <v>34</v>
      </c>
      <c r="C20" s="5">
        <v>0.36029260368930105</v>
      </c>
      <c r="D20" s="5">
        <v>0.3032710583161099</v>
      </c>
      <c r="E20" s="5">
        <v>0.26046597949500777</v>
      </c>
      <c r="F20" s="5">
        <v>0.29487225093083114</v>
      </c>
      <c r="G20" s="5">
        <v>0.29182775642501518</v>
      </c>
      <c r="H20" s="6">
        <v>-9.9826624194293279E-2</v>
      </c>
      <c r="I20" s="7">
        <v>-0.27707097834397659</v>
      </c>
      <c r="J20" s="6">
        <v>-4.2805078821102127E-2</v>
      </c>
      <c r="K20" s="8">
        <v>-0.14114462177424433</v>
      </c>
      <c r="L20" s="6">
        <v>-3.4406271435823366E-2</v>
      </c>
      <c r="M20" s="7">
        <v>-0.11668195744839389</v>
      </c>
      <c r="N20" s="5">
        <v>0.28158883475773244</v>
      </c>
    </row>
    <row r="21" spans="2:14" s="2" customFormat="1" ht="17.100000000000001" customHeight="1">
      <c r="B21" s="4" t="s">
        <v>35</v>
      </c>
      <c r="C21" s="5">
        <v>1473.2370000000001</v>
      </c>
      <c r="D21" s="5">
        <v>1473.2370000000001</v>
      </c>
      <c r="E21" s="5">
        <v>0</v>
      </c>
      <c r="F21" s="5">
        <v>1080.3738000000001</v>
      </c>
      <c r="G21" s="5">
        <v>1215.4205250000002</v>
      </c>
      <c r="H21" s="6">
        <v>-1473.2370000000001</v>
      </c>
      <c r="I21" s="7">
        <v>-1</v>
      </c>
      <c r="J21" s="6">
        <v>-1473.2370000000001</v>
      </c>
      <c r="K21" s="8">
        <v>-1</v>
      </c>
      <c r="L21" s="6">
        <v>-1080.3738000000001</v>
      </c>
      <c r="M21" s="7">
        <v>-1</v>
      </c>
      <c r="N21" s="5">
        <v>1620.5607000000002</v>
      </c>
    </row>
    <row r="22" spans="2:14" s="2" customFormat="1" ht="17.100000000000001" customHeight="1">
      <c r="B22" s="4" t="s">
        <v>36</v>
      </c>
      <c r="C22" s="5">
        <v>78.792000000000002</v>
      </c>
      <c r="D22" s="5">
        <v>76.043999999999997</v>
      </c>
      <c r="E22" s="5">
        <v>2.2519999999999998</v>
      </c>
      <c r="F22" s="5">
        <v>63.0336</v>
      </c>
      <c r="G22" s="5">
        <v>70.912800000000004</v>
      </c>
      <c r="H22" s="6">
        <v>-76.540000000000006</v>
      </c>
      <c r="I22" s="7">
        <v>-0.97141841811351415</v>
      </c>
      <c r="J22" s="6">
        <v>-73.792000000000002</v>
      </c>
      <c r="K22" s="8">
        <v>-0.97038556625111783</v>
      </c>
      <c r="L22" s="6">
        <v>-60.781599999999997</v>
      </c>
      <c r="M22" s="7">
        <v>-0.96427302264189252</v>
      </c>
      <c r="N22" s="5">
        <v>94.550399999999996</v>
      </c>
    </row>
    <row r="23" spans="2:14" s="2" customFormat="1" ht="17.100000000000001" customHeight="1">
      <c r="B23" s="4" t="s">
        <v>37</v>
      </c>
      <c r="C23" s="5">
        <v>128.208</v>
      </c>
      <c r="D23" s="5">
        <v>116.77300000000001</v>
      </c>
      <c r="E23" s="5">
        <v>137.208</v>
      </c>
      <c r="F23" s="5">
        <v>143.01933333333332</v>
      </c>
      <c r="G23" s="5">
        <v>146.40150000000003</v>
      </c>
      <c r="H23" s="6">
        <v>9</v>
      </c>
      <c r="I23" s="7">
        <v>7.0198427555222764E-2</v>
      </c>
      <c r="J23" s="6">
        <v>20.434999999999988</v>
      </c>
      <c r="K23" s="8">
        <v>0.17499764500355378</v>
      </c>
      <c r="L23" s="6">
        <v>-5.811333333333323</v>
      </c>
      <c r="M23" s="7">
        <v>-4.0633201105677953E-2</v>
      </c>
      <c r="N23" s="5">
        <v>156.54799999999997</v>
      </c>
    </row>
    <row r="24" spans="2:14" s="2" customFormat="1" ht="17.100000000000001" customHeight="1">
      <c r="B24" s="4" t="s">
        <v>38</v>
      </c>
      <c r="C24" s="5">
        <v>12.245999999999999</v>
      </c>
      <c r="D24" s="5">
        <v>11.138000000000002</v>
      </c>
      <c r="E24" s="5">
        <v>12.362</v>
      </c>
      <c r="F24" s="5">
        <v>10.612666666666668</v>
      </c>
      <c r="G24" s="5">
        <v>10.4085</v>
      </c>
      <c r="H24" s="6">
        <v>0.11600000000000144</v>
      </c>
      <c r="I24" s="7">
        <v>9.4724808100605466E-3</v>
      </c>
      <c r="J24" s="6">
        <v>1.2239999999999984</v>
      </c>
      <c r="K24" s="8">
        <v>0.10989405638355165</v>
      </c>
      <c r="L24" s="6">
        <v>1.7493333333333325</v>
      </c>
      <c r="M24" s="7">
        <v>0.16483447452729433</v>
      </c>
      <c r="N24" s="5">
        <v>9.7959999999999994</v>
      </c>
    </row>
    <row r="25" spans="2:14" s="2" customFormat="1" ht="17.100000000000001" customHeight="1">
      <c r="B25" s="4" t="s">
        <v>39</v>
      </c>
      <c r="C25" s="5">
        <v>5.0599999999999996</v>
      </c>
      <c r="D25" s="5">
        <v>5.1379999999999999</v>
      </c>
      <c r="E25" s="5">
        <v>4.75</v>
      </c>
      <c r="F25" s="5">
        <v>11.629333333333335</v>
      </c>
      <c r="G25" s="5">
        <v>12.450500000000002</v>
      </c>
      <c r="H25" s="6">
        <v>-0.30999999999999961</v>
      </c>
      <c r="I25" s="7">
        <v>-6.1264822134387283E-2</v>
      </c>
      <c r="J25" s="6">
        <v>-0.3879999999999999</v>
      </c>
      <c r="K25" s="8">
        <v>-7.5515764889061879E-2</v>
      </c>
      <c r="L25" s="6">
        <v>-6.8793333333333351</v>
      </c>
      <c r="M25" s="7">
        <v>-0.59155010318734247</v>
      </c>
      <c r="N25" s="5">
        <v>14.914000000000001</v>
      </c>
    </row>
    <row r="26" spans="2:14" s="2" customFormat="1" ht="17.100000000000001" hidden="1" customHeight="1">
      <c r="B26" s="4" t="s">
        <v>40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v>0</v>
      </c>
      <c r="I26" s="7">
        <v>0</v>
      </c>
      <c r="J26" s="6">
        <v>0</v>
      </c>
      <c r="K26" s="8">
        <v>0</v>
      </c>
      <c r="L26" s="6">
        <v>0</v>
      </c>
      <c r="M26" s="7">
        <v>0</v>
      </c>
      <c r="N26" s="5">
        <v>0</v>
      </c>
    </row>
    <row r="27" spans="2:14" s="2" customFormat="1" ht="17.100000000000001" hidden="1" customHeight="1"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v>0</v>
      </c>
      <c r="I27" s="7">
        <v>0</v>
      </c>
      <c r="J27" s="6">
        <v>0</v>
      </c>
      <c r="K27" s="8">
        <v>0</v>
      </c>
      <c r="L27" s="6">
        <v>0</v>
      </c>
      <c r="M27" s="7">
        <v>0</v>
      </c>
      <c r="N27" s="5">
        <v>0</v>
      </c>
    </row>
    <row r="28" spans="2:14" s="2" customFormat="1" ht="17.100000000000001" hidden="1" customHeight="1">
      <c r="B28" s="4" t="s">
        <v>42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0</v>
      </c>
      <c r="I28" s="7">
        <v>0</v>
      </c>
      <c r="J28" s="6">
        <v>0</v>
      </c>
      <c r="K28" s="8">
        <v>0</v>
      </c>
      <c r="L28" s="6">
        <v>0</v>
      </c>
      <c r="M28" s="7">
        <v>0</v>
      </c>
      <c r="N28" s="5">
        <v>0</v>
      </c>
    </row>
    <row r="29" spans="2:14" s="2" customFormat="1" ht="17.100000000000001" hidden="1" customHeight="1"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v>0</v>
      </c>
      <c r="I29" s="7">
        <v>0</v>
      </c>
      <c r="J29" s="6">
        <v>0</v>
      </c>
      <c r="K29" s="8">
        <v>0</v>
      </c>
      <c r="L29" s="6">
        <v>0</v>
      </c>
      <c r="M29" s="7">
        <v>0</v>
      </c>
      <c r="N29" s="5">
        <v>0</v>
      </c>
    </row>
    <row r="30" spans="2:14" s="2" customFormat="1" ht="17.100000000000001" customHeight="1">
      <c r="B30" s="4" t="s">
        <v>44</v>
      </c>
      <c r="C30" s="5">
        <v>560.92399999999998</v>
      </c>
      <c r="D30" s="5">
        <v>409.78899999999999</v>
      </c>
      <c r="E30" s="5">
        <v>345.67500000000001</v>
      </c>
      <c r="F30" s="5">
        <v>415.29262304999429</v>
      </c>
      <c r="G30" s="5">
        <v>469.80591138754562</v>
      </c>
      <c r="H30" s="6">
        <v>-215.24899999999997</v>
      </c>
      <c r="I30" s="7">
        <v>-0.38374004321441046</v>
      </c>
      <c r="J30" s="6">
        <v>-64.113999999999976</v>
      </c>
      <c r="K30" s="8">
        <v>-0.15645612742167306</v>
      </c>
      <c r="L30" s="6">
        <v>-69.617623049994279</v>
      </c>
      <c r="M30" s="7">
        <v>-0.16763510639487925</v>
      </c>
      <c r="N30" s="5">
        <v>636.32481825229695</v>
      </c>
    </row>
    <row r="31" spans="2:14" s="2" customFormat="1" ht="17.100000000000001" customHeight="1">
      <c r="B31" s="4" t="s">
        <v>45</v>
      </c>
      <c r="C31" s="5">
        <v>346.73</v>
      </c>
      <c r="D31" s="5">
        <v>271.05599999999998</v>
      </c>
      <c r="E31" s="5">
        <v>177.08499999999998</v>
      </c>
      <c r="F31" s="5">
        <v>222.14426695138889</v>
      </c>
      <c r="G31" s="5">
        <v>252.16047405374999</v>
      </c>
      <c r="H31" s="6">
        <v>-169.64500000000004</v>
      </c>
      <c r="I31" s="7">
        <v>-0.48927119084013504</v>
      </c>
      <c r="J31" s="6">
        <v>-93.971000000000004</v>
      </c>
      <c r="K31" s="8">
        <v>-0.34668481789740868</v>
      </c>
      <c r="L31" s="6">
        <v>-45.059266951388906</v>
      </c>
      <c r="M31" s="7">
        <v>-0.20283785654143882</v>
      </c>
      <c r="N31" s="5">
        <v>345.20666033874994</v>
      </c>
    </row>
    <row r="32" spans="2:14" s="2" customFormat="1" ht="17.100000000000001" customHeight="1">
      <c r="B32" s="4" t="s">
        <v>46</v>
      </c>
      <c r="C32" s="5">
        <v>158.91</v>
      </c>
      <c r="D32" s="5">
        <v>107.09499999999998</v>
      </c>
      <c r="E32" s="5">
        <v>95.575999999999993</v>
      </c>
      <c r="F32" s="5">
        <v>115.26666666666668</v>
      </c>
      <c r="G32" s="5">
        <v>129.67500000000004</v>
      </c>
      <c r="H32" s="6">
        <v>-63.334000000000003</v>
      </c>
      <c r="I32" s="7">
        <v>-0.39855263985903971</v>
      </c>
      <c r="J32" s="6">
        <v>-11.518999999999991</v>
      </c>
      <c r="K32" s="8">
        <v>-0.10755870955693536</v>
      </c>
      <c r="L32" s="6">
        <v>-19.690666666666687</v>
      </c>
      <c r="M32" s="7">
        <v>-0.17082706766917308</v>
      </c>
      <c r="N32" s="5">
        <v>172.9</v>
      </c>
    </row>
    <row r="33" spans="2:14" s="2" customFormat="1" ht="17.100000000000001" customHeight="1">
      <c r="B33" s="4" t="s">
        <v>47</v>
      </c>
      <c r="C33" s="5">
        <v>81.796000000000006</v>
      </c>
      <c r="D33" s="5">
        <v>44.839999999999996</v>
      </c>
      <c r="E33" s="5">
        <v>40.643000000000001</v>
      </c>
      <c r="F33" s="5">
        <v>52.534600000000005</v>
      </c>
      <c r="G33" s="5">
        <v>59.101424999999999</v>
      </c>
      <c r="H33" s="6">
        <v>-41.153000000000006</v>
      </c>
      <c r="I33" s="7">
        <v>-0.50311751185877063</v>
      </c>
      <c r="J33" s="6">
        <v>-4.1969999999999956</v>
      </c>
      <c r="K33" s="8">
        <v>-9.359946476360384E-2</v>
      </c>
      <c r="L33" s="6">
        <v>-11.891600000000004</v>
      </c>
      <c r="M33" s="7">
        <v>-0.2263574863042643</v>
      </c>
      <c r="N33" s="5">
        <v>78.801899999999989</v>
      </c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Metric Drill-Down</vt:lpstr>
      <vt:lpstr>data</vt:lpstr>
      <vt:lpstr>KPI Summary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Davis, William K</cp:lastModifiedBy>
  <dcterms:created xsi:type="dcterms:W3CDTF">2015-09-15T08:10:46Z</dcterms:created>
  <dcterms:modified xsi:type="dcterms:W3CDTF">2015-10-28T14:27:08Z</dcterms:modified>
</cp:coreProperties>
</file>