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245"/>
  </bookViews>
  <sheets>
    <sheet name="Chart" sheetId="4" r:id="rId1"/>
    <sheet name="data" sheetId="1" r:id="rId2"/>
    <sheet name="Setting" sheetId="2" r:id="rId3"/>
    <sheet name="Working" sheetId="3" r:id="rId4"/>
  </sheets>
  <externalReferences>
    <externalReference r:id="rId5"/>
    <externalReference r:id="rId6"/>
  </externalReferences>
  <definedNames>
    <definedName name="__IntlFixup" hidden="1">TRUE</definedName>
    <definedName name="__SHR1">#REF!</definedName>
    <definedName name="__SHR2">#REF!</definedName>
    <definedName name="__tax1">#REF!</definedName>
    <definedName name="__tax2">#REF!</definedName>
    <definedName name="__tax3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>#REF!</definedName>
    <definedName name="_SHR2">#REF!</definedName>
    <definedName name="_tax1">#REF!</definedName>
    <definedName name="_tax2">#REF!</definedName>
    <definedName name="_tax3">#REF!</definedName>
    <definedName name="_tax4">#REF!</definedName>
    <definedName name="A">'[1]Profit-Loss'!$A$8:$IV$8183</definedName>
    <definedName name="abdeposit">[2]abdeposit!$A$1:$J$61</definedName>
    <definedName name="advances">[2]advances!$A$1:$J$61</definedName>
    <definedName name="avdeposit">[2]avdeposit!$A$1:$J$61</definedName>
    <definedName name="boxes">#REF!</definedName>
    <definedName name="button_area_1">#REF!</definedName>
    <definedName name="C_">'[1]Profit-Loss'!#REF!</definedName>
    <definedName name="CC">#REF!</definedName>
    <definedName name="CCT">#REF!</definedName>
    <definedName name="CDB">#REF!</definedName>
    <definedName name="celltips_area">#REF!</definedName>
    <definedName name="classified">[2]classified!$A$1:$J$61</definedName>
    <definedName name="COSTFUN">[2]COSTFUN!#REF!</definedName>
    <definedName name="C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Database48">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#REF!</definedName>
    <definedName name="EX">#REF!</definedName>
    <definedName name="EXPORTS">[2]exports!#REF!</definedName>
    <definedName name="FCDEPOSIT">[2]fcdeposit!#REF!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ead_Num">Setting!$D$1:$E$8</definedName>
    <definedName name="HREMITT">[2]hremitt!#REF!</definedName>
    <definedName name="IMPORTS">[2]imports!#REF!</definedName>
    <definedName name="INT">[2]int!#REF!</definedName>
    <definedName name="KPIS">Setting!$B$2:$B$30</definedName>
    <definedName name="LOC">#REF!</definedName>
    <definedName name="LTR">#REF!</definedName>
    <definedName name="nfbincome">[2]nfbincome!$A$1:$J$61</definedName>
    <definedName name="NO">#REF!</definedName>
    <definedName name="NS">#REF!</definedName>
    <definedName name="_xlnm.Print_Area" localSheetId="1">data!$B$2:$N$33</definedName>
    <definedName name="_xlnm.Print_Area">#REF!</definedName>
    <definedName name="profitloss">[2]profitloss!$A$1:$J$61</definedName>
    <definedName name="PRTCSOLD">[2]prtcsold!#REF!</definedName>
    <definedName name="SS">#REF!</definedName>
    <definedName name="TOT">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44525"/>
</workbook>
</file>

<file path=xl/calcChain.xml><?xml version="1.0" encoding="utf-8"?>
<calcChain xmlns="http://schemas.openxmlformats.org/spreadsheetml/2006/main">
  <c r="A2" i="4" l="1"/>
  <c r="D4" i="3" l="1"/>
  <c r="F7" i="4"/>
  <c r="A3" i="4"/>
  <c r="A4" i="4" s="1"/>
  <c r="A5" i="4" s="1"/>
  <c r="A6" i="4" s="1"/>
  <c r="A7" i="4" s="1"/>
  <c r="A8" i="4" s="1"/>
  <c r="A9" i="4" s="1"/>
  <c r="A10" i="4" s="1"/>
  <c r="A11" i="4" s="1"/>
  <c r="B2" i="3"/>
  <c r="D2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31" i="1"/>
  <c r="I32" i="1"/>
  <c r="I33" i="1"/>
  <c r="I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8" i="1"/>
  <c r="K30" i="1"/>
  <c r="K31" i="1"/>
  <c r="K32" i="1"/>
  <c r="K33" i="1"/>
  <c r="K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6" i="1"/>
  <c r="M28" i="1"/>
  <c r="M30" i="1"/>
  <c r="M31" i="1"/>
  <c r="M32" i="1"/>
  <c r="M33" i="1"/>
  <c r="M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K25" i="1" s="1"/>
  <c r="J26" i="1"/>
  <c r="J27" i="1"/>
  <c r="K27" i="1" s="1"/>
  <c r="J28" i="1"/>
  <c r="J29" i="1"/>
  <c r="K29" i="1" s="1"/>
  <c r="J30" i="1"/>
  <c r="J31" i="1"/>
  <c r="J32" i="1"/>
  <c r="J33" i="1"/>
  <c r="J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M25" i="1" s="1"/>
  <c r="L26" i="1"/>
  <c r="L27" i="1"/>
  <c r="M27" i="1" s="1"/>
  <c r="L28" i="1"/>
  <c r="L29" i="1"/>
  <c r="M29" i="1" s="1"/>
  <c r="L30" i="1"/>
  <c r="L31" i="1"/>
  <c r="L32" i="1"/>
  <c r="L33" i="1"/>
  <c r="L6" i="1"/>
  <c r="L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H32" i="1"/>
  <c r="H33" i="1"/>
  <c r="H6" i="1"/>
  <c r="H5" i="1"/>
  <c r="B2" i="4" l="1"/>
  <c r="D7" i="3"/>
  <c r="C7" i="3"/>
  <c r="C6" i="3"/>
  <c r="C8" i="3"/>
  <c r="D6" i="3"/>
  <c r="D8" i="3"/>
  <c r="C5" i="3"/>
  <c r="D5" i="3"/>
  <c r="B3" i="4" l="1"/>
  <c r="B4" i="4" l="1"/>
  <c r="B5" i="4" l="1"/>
  <c r="B6" i="4" l="1"/>
  <c r="B7" i="4" l="1"/>
  <c r="B8" i="4" l="1"/>
  <c r="B9" i="4" l="1"/>
  <c r="B11" i="4" l="1"/>
  <c r="B10" i="4"/>
</calcChain>
</file>

<file path=xl/sharedStrings.xml><?xml version="1.0" encoding="utf-8"?>
<sst xmlns="http://schemas.openxmlformats.org/spreadsheetml/2006/main" count="113" uniqueCount="61">
  <si>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</si>
  <si>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</si>
  <si>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</si>
  <si>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</si>
  <si>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</si>
  <si>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</si>
  <si>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</si>
  <si>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</si>
  <si>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</si>
  <si>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</si>
  <si>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</si>
  <si>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</si>
  <si>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</si>
  <si>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</si>
  <si>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</si>
  <si>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</si>
  <si>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</si>
  <si>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</si>
  <si>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</si>
  <si>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</si>
  <si>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</si>
  <si>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</si>
  <si>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</si>
  <si>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</si>
  <si>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</si>
  <si>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</si>
  <si>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</si>
  <si>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</si>
  <si>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</si>
  <si>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</si>
  <si>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</si>
  <si>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</si>
  <si>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</si>
  <si>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</si>
  <si>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</si>
  <si>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</si>
  <si>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</si>
  <si>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</si>
  <si>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</si>
  <si>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</si>
  <si>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</si>
  <si>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</si>
  <si>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</si>
  <si>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</si>
  <si>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Expenditure Excluding Administrative Exp.</t>
  </si>
  <si>
    <t>Personal Expenses</t>
  </si>
  <si>
    <t>Other Expenses</t>
  </si>
  <si>
    <t>KPI</t>
  </si>
  <si>
    <t>KPIS</t>
  </si>
  <si>
    <t>Sl.No</t>
  </si>
  <si>
    <t>Base Amt</t>
  </si>
  <si>
    <t>Current month</t>
  </si>
  <si>
    <t>Proportionate Target</t>
  </si>
  <si>
    <t>Variance with Target</t>
  </si>
  <si>
    <t>Variance Corresp: Month</t>
  </si>
  <si>
    <t>Variance with Base</t>
  </si>
  <si>
    <t>Heads</t>
  </si>
  <si>
    <t>Column Number</t>
  </si>
  <si>
    <t>Heads 2</t>
  </si>
  <si>
    <t>KPI List</t>
  </si>
  <si>
    <t>Show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</si>
</sst>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(* #,##0.00_);_(* \(#,##0.00\);_(* &quot;-&quot;??_);_(@_)"/>
    <numFmt numFmtId="165" formatCode="0.000"/>
    <numFmt numFmtId="166" formatCode="0.0%"/>
    <numFmt numFmtId="167" formatCode="#,##0.00&quot; $&quot;;[Red]\-#,##0.00&quot; $&quot;"/>
    <numFmt numFmtId="168" formatCode="_-* #,##0_-;\-* #,##0_-;_-* &quot;-&quot;_-;_-@_-"/>
    <numFmt numFmtId="169" formatCode="_-* #,##0.00_-;\-* #,##0.00_-;_-* &quot;-&quot;??_-;_-@_-"/>
    <numFmt numFmtId="170" formatCode="&quot; $&quot;* #,##0.00_ ;"/>
    <numFmt numFmtId="171" formatCode="_-* #,##0.00\ _F_-;\-* #,##0.00\ _F_-;_-* &quot;-&quot;??\ _F_-;_-@_-"/>
    <numFmt numFmtId="172" formatCode="[&gt;1]\ &quot;Pk of &quot;\ #;[=1]\ &quot;Each&quot;;\ 0.000\ &quot; km&quot;"/>
    <numFmt numFmtId="173" formatCode="0.00_)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_р_._-;\-* #,##0.00_р_._-;_-* &quot;-&quot;??_р_._-;_-@_-"/>
    <numFmt numFmtId="179" formatCode=";;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167" fontId="2" fillId="0" borderId="0" applyFill="0" applyBorder="0" applyAlignment="0"/>
    <xf numFmtId="167" fontId="2" fillId="0" borderId="0" applyFill="0" applyBorder="0" applyAlignment="0"/>
    <xf numFmtId="167" fontId="2" fillId="0" borderId="0" applyFill="0" applyBorder="0" applyAlignment="0"/>
    <xf numFmtId="167" fontId="2" fillId="0" borderId="0" applyFill="0" applyBorder="0" applyAlignment="0"/>
    <xf numFmtId="167" fontId="2" fillId="0" borderId="0" applyFill="0" applyBorder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4" borderId="1" applyNumberFormat="0" applyBorder="0" applyAlignment="0" applyProtection="0"/>
    <xf numFmtId="171" fontId="2" fillId="0" borderId="0" applyFont="0" applyFill="0" applyBorder="0" applyAlignment="0" applyProtection="0"/>
    <xf numFmtId="172" fontId="10" fillId="0" borderId="0" applyFill="0" applyBorder="0">
      <alignment horizontal="center" vertical="top"/>
    </xf>
    <xf numFmtId="17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3" fontId="12" fillId="0" borderId="0"/>
    <xf numFmtId="173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5" borderId="0"/>
    <xf numFmtId="0" fontId="13" fillId="0" borderId="0">
      <alignment horizontal="left" vertical="center"/>
    </xf>
    <xf numFmtId="0" fontId="14" fillId="0" borderId="0" applyNumberFormat="0" applyFill="0" applyBorder="0" applyProtection="0">
      <alignment vertical="center"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8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6" fillId="0" borderId="4" xfId="2" applyFont="1" applyFill="1" applyBorder="1"/>
    <xf numFmtId="165" fontId="15" fillId="0" borderId="4" xfId="4" applyNumberFormat="1" applyFont="1" applyFill="1" applyBorder="1" applyAlignment="1">
      <alignment horizontal="right"/>
    </xf>
    <xf numFmtId="165" fontId="16" fillId="0" borderId="4" xfId="2" applyNumberFormat="1" applyFont="1" applyFill="1" applyBorder="1" applyAlignment="1">
      <alignment horizontal="right"/>
    </xf>
    <xf numFmtId="10" fontId="16" fillId="0" borderId="4" xfId="1" applyNumberFormat="1" applyFont="1" applyFill="1" applyBorder="1" applyAlignment="1">
      <alignment horizontal="right"/>
    </xf>
    <xf numFmtId="166" fontId="16" fillId="0" borderId="4" xfId="1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10" fontId="2" fillId="0" borderId="0" xfId="2" applyNumberFormat="1" applyFont="1" applyFill="1"/>
    <xf numFmtId="0" fontId="3" fillId="6" borderId="4" xfId="2" applyFont="1" applyFill="1" applyBorder="1" applyAlignment="1">
      <alignment horizontal="center"/>
    </xf>
    <xf numFmtId="0" fontId="0" fillId="0" borderId="1" xfId="0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79" fontId="0" fillId="0" borderId="0" xfId="0" applyNumberFormat="1" applyBorder="1"/>
    <xf numFmtId="0" fontId="0" fillId="0" borderId="10" xfId="0" applyBorder="1"/>
    <xf numFmtId="0" fontId="0" fillId="0" borderId="11" xfId="0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18" fillId="0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0" fillId="0" borderId="12" xfId="0" applyBorder="1"/>
    <xf numFmtId="0" fontId="18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5" xfId="0" applyBorder="1"/>
    <xf numFmtId="0" fontId="18" fillId="0" borderId="17" xfId="0" applyFont="1" applyBorder="1"/>
    <xf numFmtId="0" fontId="18" fillId="0" borderId="18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0" borderId="16" xfId="0" applyNumberFormat="1" applyBorder="1"/>
  </cellXfs>
  <cellStyles count="68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" xfId="1" builtinId="5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1">
    <dxf>
      <font>
        <b/>
        <i val="0"/>
      </font>
      <fill>
        <gradientFill degree="90">
          <stop position="0">
            <color rgb="FFFFFF00"/>
          </stop>
          <stop position="1">
            <color theme="5" tint="0.59999389629810485"/>
          </stop>
        </gradientFill>
      </fill>
      <border>
        <left style="dashDot">
          <color rgb="FF00B0F0"/>
        </left>
        <right style="dashDot">
          <color rgb="FF00B0F0"/>
        </right>
        <top style="dashDot">
          <color rgb="FF00B0F0"/>
        </top>
        <bottom style="dashDot">
          <color rgb="FF00B0F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Working!$D$2</c:f>
          <c:strCache>
            <c:ptCount val="1"/>
            <c:pt idx="0">
              <c:v>KPI: Weekly Deposit  10-09-2015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Working!$C$4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Working!$A$5:$A$8</c:f>
              <c:strCache>
                <c:ptCount val="4"/>
                <c:pt idx="0">
                  <c:v>Current month</c:v>
                </c:pt>
                <c:pt idx="1">
                  <c:v>Proportionate Target</c:v>
                </c:pt>
                <c:pt idx="2">
                  <c:v>Corresp: Month</c:v>
                </c:pt>
                <c:pt idx="3">
                  <c:v>Base Amt</c:v>
                </c:pt>
              </c:strCache>
            </c:strRef>
          </c:cat>
          <c:val>
            <c:numRef>
              <c:f>Working!$C$5:$C$8</c:f>
              <c:numCache>
                <c:formatCode>General</c:formatCode>
                <c:ptCount val="4"/>
                <c:pt idx="0">
                  <c:v>8776.7000000000007</c:v>
                </c:pt>
                <c:pt idx="1">
                  <c:v>6389.11</c:v>
                </c:pt>
                <c:pt idx="2">
                  <c:v>4908.91</c:v>
                </c:pt>
                <c:pt idx="3">
                  <c:v>6266.5</c:v>
                </c:pt>
              </c:numCache>
            </c:numRef>
          </c:val>
        </c:ser>
        <c:ser>
          <c:idx val="1"/>
          <c:order val="1"/>
          <c:tx>
            <c:strRef>
              <c:f>Working!$D$4</c:f>
              <c:strCache>
                <c:ptCount val="1"/>
                <c:pt idx="0">
                  <c:v>Variance with Current M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Working!$A$5:$A$8</c:f>
              <c:strCache>
                <c:ptCount val="4"/>
                <c:pt idx="0">
                  <c:v>Current month</c:v>
                </c:pt>
                <c:pt idx="1">
                  <c:v>Proportionate Target</c:v>
                </c:pt>
                <c:pt idx="2">
                  <c:v>Corresp: Month</c:v>
                </c:pt>
                <c:pt idx="3">
                  <c:v>Base Amt</c:v>
                </c:pt>
              </c:strCache>
            </c:strRef>
          </c:cat>
          <c:val>
            <c:numRef>
              <c:f>Working!$D$5:$D$8</c:f>
              <c:numCache>
                <c:formatCode>General</c:formatCode>
                <c:ptCount val="4"/>
                <c:pt idx="0">
                  <c:v>#N/A</c:v>
                </c:pt>
                <c:pt idx="1">
                  <c:v>2387.59</c:v>
                </c:pt>
                <c:pt idx="2">
                  <c:v>3867.79</c:v>
                </c:pt>
                <c:pt idx="3">
                  <c:v>2510.1999999999998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43680"/>
        <c:axId val="57145216"/>
      </c:barChart>
      <c:catAx>
        <c:axId val="57143680"/>
        <c:scaling>
          <c:orientation val="minMax"/>
        </c:scaling>
        <c:delete val="0"/>
        <c:axPos val="b"/>
        <c:majorTickMark val="out"/>
        <c:minorTickMark val="none"/>
        <c:tickLblPos val="nextTo"/>
        <c:crossAx val="57145216"/>
        <c:crosses val="autoZero"/>
        <c:auto val="1"/>
        <c:lblAlgn val="ctr"/>
        <c:lblOffset val="100"/>
        <c:noMultiLvlLbl val="0"/>
      </c:catAx>
      <c:valAx>
        <c:axId val="57145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43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6" fmlaLink="Working!$A$2" max="29" min="1" page="5" val="4"/>
</file>

<file path=xl/ctrlProps/ctrlProp2.xml><?xml version="1.0" encoding="utf-8"?>
<formControlPr xmlns="http://schemas.microsoft.com/office/spreadsheetml/2009/9/main" objectType="Radio" checked="Checked" firstButton="1" fmlaLink="Working!$D$3" lockText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</xdr:row>
          <xdr:rowOff>47625</xdr:rowOff>
        </xdr:from>
        <xdr:to>
          <xdr:col>2</xdr:col>
          <xdr:colOff>581025</xdr:colOff>
          <xdr:row>17</xdr:row>
          <xdr:rowOff>180975</xdr:rowOff>
        </xdr:to>
        <xdr:sp macro="" textlink="">
          <xdr:nvSpPr>
            <xdr:cNvPr id="4098" name="Scroll Bar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219075</xdr:colOff>
      <xdr:row>1</xdr:row>
      <xdr:rowOff>47625</xdr:rowOff>
    </xdr:from>
    <xdr:to>
      <xdr:col>3</xdr:col>
      <xdr:colOff>247650</xdr:colOff>
      <xdr:row>3</xdr:row>
      <xdr:rowOff>123825</xdr:rowOff>
    </xdr:to>
    <xdr:sp macro="" textlink="">
      <xdr:nvSpPr>
        <xdr:cNvPr id="3" name="TextBox 2"/>
        <xdr:cNvSpPr txBox="1"/>
      </xdr:nvSpPr>
      <xdr:spPr>
        <a:xfrm>
          <a:off x="3457575" y="238125"/>
          <a:ext cx="6381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Select    </a:t>
          </a:r>
        </a:p>
        <a:p>
          <a:r>
            <a:rPr lang="en-IN" sz="1100"/>
            <a:t> KPI↓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0</xdr:row>
          <xdr:rowOff>180975</xdr:rowOff>
        </xdr:from>
        <xdr:to>
          <xdr:col>4</xdr:col>
          <xdr:colOff>552450</xdr:colOff>
          <xdr:row>2</xdr:row>
          <xdr:rowOff>19050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0</xdr:row>
          <xdr:rowOff>171450</xdr:rowOff>
        </xdr:from>
        <xdr:to>
          <xdr:col>5</xdr:col>
          <xdr:colOff>514350</xdr:colOff>
          <xdr:row>2</xdr:row>
          <xdr:rowOff>9525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57149</xdr:colOff>
      <xdr:row>2</xdr:row>
      <xdr:rowOff>66675</xdr:rowOff>
    </xdr:from>
    <xdr:to>
      <xdr:col>12</xdr:col>
      <xdr:colOff>200024</xdr:colOff>
      <xdr:row>18</xdr:row>
      <xdr:rowOff>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ll\Desktop\Regional%20Head%20Meeting%20-July\Documents%20and%20Settings\NBP\My%20Documents\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ilshad%20Jaffri\My%20Documents\BUS%20KPI%20MAY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 xml:space="preserve"> </v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 xml:space="preserve"> 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 xml:space="preserve"> </v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 xml:space="preserve"> </v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 xml:space="preserve">      </v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 xml:space="preserve">                                        </v>
          </cell>
          <cell r="AF39">
            <v>0</v>
          </cell>
          <cell r="AU39" t="str">
            <v xml:space="preserve"> </v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 xml:space="preserve"> </v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 xml:space="preserve"> </v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 xml:space="preserve">             </v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showGridLines="0" tabSelected="1" workbookViewId="0">
      <selection activeCell="A3" sqref="A3"/>
    </sheetView>
  </sheetViews>
  <sheetFormatPr defaultRowHeight="15"/>
  <cols>
    <col min="2" max="2" width="39.42578125" bestFit="1" customWidth="1"/>
  </cols>
  <sheetData>
    <row r="1" spans="1:15">
      <c r="A1" s="29" t="s">
        <v>49</v>
      </c>
      <c r="B1" s="29" t="s">
        <v>59</v>
      </c>
      <c r="C1" s="21"/>
      <c r="D1" s="21"/>
      <c r="E1" s="30" t="s">
        <v>60</v>
      </c>
      <c r="F1" s="31"/>
      <c r="G1" s="21"/>
      <c r="H1" s="21"/>
      <c r="I1" s="21"/>
      <c r="J1" s="21"/>
      <c r="K1" s="21"/>
      <c r="L1" s="21"/>
      <c r="M1" s="21"/>
      <c r="N1" s="21"/>
      <c r="O1" s="21"/>
    </row>
    <row r="2" spans="1:15">
      <c r="A2" s="26">
        <f>MAX(Working!A2-5,1)</f>
        <v>1</v>
      </c>
      <c r="B2" s="27" t="str">
        <f>IFERROR(VLOOKUP(A2,Setting!$A$2:$B$30,2,0),"")</f>
        <v>Absolute Deposit</v>
      </c>
      <c r="C2" s="21"/>
      <c r="D2" s="21"/>
      <c r="E2" s="24"/>
      <c r="F2" s="25"/>
      <c r="G2" s="21"/>
      <c r="H2" s="21"/>
      <c r="I2" s="21"/>
      <c r="J2" s="21"/>
      <c r="K2" s="21"/>
      <c r="L2" s="21"/>
      <c r="M2" s="21"/>
      <c r="N2" s="21"/>
      <c r="O2" s="21"/>
    </row>
    <row r="3" spans="1:15">
      <c r="A3" s="26">
        <f>IF(A2&lt;29,A2+1,"End of List")</f>
        <v>2</v>
      </c>
      <c r="B3" s="27" t="str">
        <f>IFERROR(VLOOKUP(A3,Setting!$A$2:$B$30,2,0),"")</f>
        <v>CASA Deposit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>
      <c r="A4" s="26">
        <f t="shared" ref="A4:A11" si="0">IF(A3&lt;29,A3+1,"End of List")</f>
        <v>3</v>
      </c>
      <c r="B4" s="27" t="str">
        <f>IFERROR(VLOOKUP(A4,Setting!$A$2:$B$30,2,0),"")</f>
        <v>Average Deposit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A5" s="26">
        <f t="shared" si="0"/>
        <v>4</v>
      </c>
      <c r="B5" s="27" t="str">
        <f>IFERROR(VLOOKUP(A5,Setting!$A$2:$B$30,2,0),"")</f>
        <v>Weekly Deposit  10-09-2015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>
      <c r="A6" s="26">
        <f t="shared" si="0"/>
        <v>5</v>
      </c>
      <c r="B6" s="27" t="str">
        <f>IFERROR(VLOOKUP(A6,Setting!$A$2:$B$30,2,0),"")</f>
        <v>No of Current A/Cs Opened during Month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>
      <c r="A7" s="26">
        <f t="shared" si="0"/>
        <v>6</v>
      </c>
      <c r="B7" s="27" t="str">
        <f>IFERROR(VLOOKUP(A7,Setting!$A$2:$B$30,2,0),"")</f>
        <v>No of Current A/cs Opened Progressive</v>
      </c>
      <c r="C7" s="21"/>
      <c r="D7" s="21"/>
      <c r="E7" s="21"/>
      <c r="F7" s="23">
        <f>Working!$A$2</f>
        <v>4</v>
      </c>
      <c r="G7" s="21"/>
      <c r="H7" s="21"/>
      <c r="I7" s="21"/>
      <c r="J7" s="21"/>
      <c r="K7" s="21"/>
      <c r="L7" s="21"/>
      <c r="M7" s="21"/>
      <c r="N7" s="21"/>
      <c r="O7" s="21"/>
    </row>
    <row r="8" spans="1:15">
      <c r="A8" s="26">
        <f t="shared" si="0"/>
        <v>7</v>
      </c>
      <c r="B8" s="27" t="str">
        <f>IFERROR(VLOOKUP(A8,Setting!$A$2:$B$30,2,0),"")</f>
        <v>Number of Depositors Accounts (CASA)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>
      <c r="A9" s="26">
        <f t="shared" si="0"/>
        <v>8</v>
      </c>
      <c r="B9" s="27" t="str">
        <f>IFERROR(VLOOKUP(A9,Setting!$A$2:$B$30,2,0),"")</f>
        <v>Profit/Loss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>
      <c r="A10" s="26">
        <f t="shared" si="0"/>
        <v>9</v>
      </c>
      <c r="B10" s="27" t="str">
        <f>IFERROR(VLOOKUP(A10,Setting!$A$2:$B$30,2,0),"")</f>
        <v>Advances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>
      <c r="A11" s="26">
        <f t="shared" si="0"/>
        <v>10</v>
      </c>
      <c r="B11" s="27" t="str">
        <f>IFERROR(VLOOKUP(A11,Setting!$A$2:$B$30,2,0),"")</f>
        <v>Performing Adances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>
      <c r="A14" s="22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>
      <c r="A17" s="2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>
      <c r="A19" s="2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>
      <c r="A25" s="22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>
      <c r="A26" s="22"/>
      <c r="B26" s="21"/>
    </row>
    <row r="27" spans="1:15">
      <c r="A27" s="22"/>
      <c r="B27" s="21"/>
    </row>
    <row r="28" spans="1:15">
      <c r="A28" s="22"/>
      <c r="B28" s="21"/>
    </row>
    <row r="29" spans="1:15">
      <c r="A29" s="22"/>
      <c r="B29" s="21"/>
    </row>
    <row r="30" spans="1:15">
      <c r="A30" s="22"/>
      <c r="B30" s="21"/>
    </row>
  </sheetData>
  <mergeCells count="1">
    <mergeCell ref="E1:F1"/>
  </mergeCells>
  <conditionalFormatting sqref="A2:B11">
    <cfRule type="expression" dxfId="0" priority="1">
      <formula>$A2=$F$7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3" name="Scroll Bar 2">
              <controlPr defaultSize="0" autoPict="0">
                <anchor moveWithCells="1">
                  <from>
                    <xdr:col>2</xdr:col>
                    <xdr:colOff>352425</xdr:colOff>
                    <xdr:row>3</xdr:row>
                    <xdr:rowOff>47625</xdr:rowOff>
                  </from>
                  <to>
                    <xdr:col>2</xdr:col>
                    <xdr:colOff>581025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4" name="Option Button 3">
              <controlPr defaultSize="0" autoFill="0" autoLine="0" autoPict="0">
                <anchor moveWithCells="1">
                  <from>
                    <xdr:col>4</xdr:col>
                    <xdr:colOff>95250</xdr:colOff>
                    <xdr:row>0</xdr:row>
                    <xdr:rowOff>180975</xdr:rowOff>
                  </from>
                  <to>
                    <xdr:col>4</xdr:col>
                    <xdr:colOff>552450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Option Button 4">
              <controlPr defaultSize="0" autoFill="0" autoLine="0" autoPict="0">
                <anchor moveWithCells="1">
                  <from>
                    <xdr:col>5</xdr:col>
                    <xdr:colOff>57150</xdr:colOff>
                    <xdr:row>0</xdr:row>
                    <xdr:rowOff>171450</xdr:rowOff>
                  </from>
                  <to>
                    <xdr:col>5</xdr:col>
                    <xdr:colOff>514350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showGridLines="0" zoomScale="90" zoomScaleNormal="90" workbookViewId="0">
      <selection activeCell="D4" sqref="D4"/>
    </sheetView>
  </sheetViews>
  <sheetFormatPr defaultColWidth="9.140625" defaultRowHeight="12.75"/>
  <cols>
    <col min="1" max="1" width="2.42578125" style="1" customWidth="1"/>
    <col min="2" max="2" width="32.5703125" style="1" customWidth="1"/>
    <col min="3" max="14" width="10.28515625" style="1" customWidth="1"/>
    <col min="15" max="16384" width="9.140625" style="1"/>
  </cols>
  <sheetData>
    <row r="2" spans="2:16">
      <c r="B2" s="10" t="s">
        <v>47</v>
      </c>
      <c r="C2" s="3" t="s">
        <v>1</v>
      </c>
      <c r="D2" s="3" t="s">
        <v>2</v>
      </c>
      <c r="E2" s="14" t="s">
        <v>3</v>
      </c>
      <c r="F2" s="3" t="s">
        <v>4</v>
      </c>
      <c r="G2" s="3" t="s">
        <v>4</v>
      </c>
      <c r="H2" s="33" t="s">
        <v>5</v>
      </c>
      <c r="I2" s="33"/>
      <c r="J2" s="33" t="s">
        <v>5</v>
      </c>
      <c r="K2" s="33"/>
      <c r="L2" s="33" t="s">
        <v>5</v>
      </c>
      <c r="M2" s="33"/>
      <c r="N2" s="3" t="s">
        <v>6</v>
      </c>
    </row>
    <row r="3" spans="2:16">
      <c r="B3" s="11"/>
      <c r="C3" s="3" t="s">
        <v>0</v>
      </c>
      <c r="D3" s="3" t="s">
        <v>7</v>
      </c>
      <c r="E3" s="14" t="s">
        <v>7</v>
      </c>
      <c r="F3" s="3" t="s">
        <v>6</v>
      </c>
      <c r="G3" s="3" t="s">
        <v>6</v>
      </c>
      <c r="H3" s="33" t="s">
        <v>8</v>
      </c>
      <c r="I3" s="33"/>
      <c r="J3" s="33" t="s">
        <v>9</v>
      </c>
      <c r="K3" s="33"/>
      <c r="L3" s="33" t="s">
        <v>10</v>
      </c>
      <c r="M3" s="33"/>
      <c r="N3" s="3" t="s">
        <v>11</v>
      </c>
    </row>
    <row r="4" spans="2:16">
      <c r="B4" s="12"/>
      <c r="C4" s="3" t="s">
        <v>12</v>
      </c>
      <c r="D4" s="4" t="s">
        <v>14</v>
      </c>
      <c r="E4" s="14" t="s">
        <v>13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16</v>
      </c>
      <c r="L4" s="3" t="s">
        <v>17</v>
      </c>
      <c r="M4" s="3" t="s">
        <v>16</v>
      </c>
      <c r="N4" s="3">
        <v>2015</v>
      </c>
    </row>
    <row r="5" spans="2:16" s="2" customFormat="1" ht="17.100000000000001" customHeight="1">
      <c r="B5" s="5" t="s">
        <v>18</v>
      </c>
      <c r="C5" s="6">
        <v>6266.4949999999999</v>
      </c>
      <c r="D5" s="6">
        <v>0</v>
      </c>
      <c r="E5" s="6">
        <v>8359.8739999999998</v>
      </c>
      <c r="F5" s="6">
        <v>6389.1091277222222</v>
      </c>
      <c r="G5" s="6">
        <v>6526.8667209444438</v>
      </c>
      <c r="H5" s="7">
        <f>E5-C5</f>
        <v>2093.3789999999999</v>
      </c>
      <c r="I5" s="8">
        <f>IFERROR(H5/C5,0)</f>
        <v>0.33405899150960783</v>
      </c>
      <c r="J5" s="7">
        <f>E5-D5</f>
        <v>8359.8739999999998</v>
      </c>
      <c r="K5" s="9">
        <f>IFERROR(J5/D5,0)</f>
        <v>0</v>
      </c>
      <c r="L5" s="7">
        <f>E5-F5</f>
        <v>1970.7648722777776</v>
      </c>
      <c r="M5" s="8">
        <f>IFERROR(L5/F5,0)</f>
        <v>0.30845691204845233</v>
      </c>
      <c r="N5" s="6">
        <v>6966.2267019999999</v>
      </c>
      <c r="P5" s="13"/>
    </row>
    <row r="6" spans="2:16" s="2" customFormat="1" ht="17.100000000000001" customHeight="1">
      <c r="B6" s="5" t="s">
        <v>19</v>
      </c>
      <c r="C6" s="6">
        <v>5407.5510000000004</v>
      </c>
      <c r="D6" s="6">
        <v>3934.1880000000001</v>
      </c>
      <c r="E6" s="6">
        <v>4160.8440000000001</v>
      </c>
      <c r="F6" s="6">
        <v>5387.4560903888887</v>
      </c>
      <c r="G6" s="6">
        <v>5507.3750539444436</v>
      </c>
      <c r="H6" s="7">
        <f>E6-C6</f>
        <v>-1246.7070000000003</v>
      </c>
      <c r="I6" s="8">
        <f t="shared" ref="I6:I33" si="0">IFERROR(H6/C6,0)</f>
        <v>-0.23054928192078081</v>
      </c>
      <c r="J6" s="7">
        <f t="shared" ref="J6:J33" si="1">E6-D6</f>
        <v>226.65599999999995</v>
      </c>
      <c r="K6" s="9">
        <f t="shared" ref="K6:K33" si="2">IFERROR(J6/D6,0)</f>
        <v>5.7611888399842597E-2</v>
      </c>
      <c r="L6" s="7">
        <f>E6-F6</f>
        <v>-1226.6120903888886</v>
      </c>
      <c r="M6" s="8">
        <f t="shared" ref="M6:M33" si="3">IFERROR(L6/F6,0)</f>
        <v>-0.22767927381851696</v>
      </c>
      <c r="N6" s="6">
        <v>5893.2191459999995</v>
      </c>
      <c r="P6" s="13"/>
    </row>
    <row r="7" spans="2:16" s="2" customFormat="1" ht="17.100000000000001" customHeight="1">
      <c r="B7" s="5" t="s">
        <v>20</v>
      </c>
      <c r="C7" s="6">
        <v>5433.8267692307691</v>
      </c>
      <c r="D7" s="6">
        <v>5482.2396666666664</v>
      </c>
      <c r="E7" s="6">
        <v>5791.8329211455548</v>
      </c>
      <c r="F7" s="6">
        <v>5862.5331629228385</v>
      </c>
      <c r="G7" s="6">
        <v>5930.5292193333335</v>
      </c>
      <c r="H7" s="7">
        <f t="shared" ref="H7:H33" si="4">E7-C7</f>
        <v>358.00615191478573</v>
      </c>
      <c r="I7" s="8">
        <f t="shared" si="0"/>
        <v>6.5884719391867227E-2</v>
      </c>
      <c r="J7" s="7">
        <f t="shared" si="1"/>
        <v>309.59325447888841</v>
      </c>
      <c r="K7" s="9">
        <f t="shared" si="2"/>
        <v>5.6472039404130717E-2</v>
      </c>
      <c r="L7" s="7">
        <f t="shared" ref="L7:L33" si="5">E7-F7</f>
        <v>-70.700241777283736</v>
      </c>
      <c r="M7" s="8">
        <f t="shared" si="3"/>
        <v>-1.2059674514836392E-2</v>
      </c>
      <c r="N7" s="6">
        <v>6206.569702702991</v>
      </c>
    </row>
    <row r="8" spans="2:16" s="2" customFormat="1" ht="17.100000000000001" customHeight="1">
      <c r="B8" s="5" t="s">
        <v>21</v>
      </c>
      <c r="C8" s="6">
        <v>6266.4949999999999</v>
      </c>
      <c r="D8" s="6">
        <v>4908.91</v>
      </c>
      <c r="E8" s="6">
        <v>8776.6949999999997</v>
      </c>
      <c r="F8" s="6">
        <v>6389.1091277222222</v>
      </c>
      <c r="G8" s="6">
        <v>6526.8667209444438</v>
      </c>
      <c r="H8" s="7">
        <f t="shared" si="4"/>
        <v>2510.1999999999998</v>
      </c>
      <c r="I8" s="8">
        <f t="shared" si="0"/>
        <v>0.40057480297997522</v>
      </c>
      <c r="J8" s="7">
        <f t="shared" si="1"/>
        <v>3867.7849999999999</v>
      </c>
      <c r="K8" s="9">
        <f t="shared" si="2"/>
        <v>0.78791116561517727</v>
      </c>
      <c r="L8" s="7">
        <f t="shared" si="5"/>
        <v>2387.5858722777775</v>
      </c>
      <c r="M8" s="8">
        <f t="shared" si="3"/>
        <v>0.37369621093464944</v>
      </c>
      <c r="N8" s="6">
        <v>6966.2267019999999</v>
      </c>
    </row>
    <row r="9" spans="2:16" s="2" customFormat="1" ht="17.100000000000001" customHeight="1">
      <c r="B9" s="5" t="s">
        <v>22</v>
      </c>
      <c r="C9" s="6">
        <v>2280</v>
      </c>
      <c r="D9" s="6">
        <v>20</v>
      </c>
      <c r="E9" s="6">
        <v>41</v>
      </c>
      <c r="F9" s="6">
        <v>190</v>
      </c>
      <c r="G9" s="6">
        <v>190</v>
      </c>
      <c r="H9" s="7">
        <f t="shared" si="4"/>
        <v>-2239</v>
      </c>
      <c r="I9" s="8">
        <f t="shared" si="0"/>
        <v>-0.98201754385964912</v>
      </c>
      <c r="J9" s="7">
        <f t="shared" si="1"/>
        <v>21</v>
      </c>
      <c r="K9" s="9">
        <f t="shared" si="2"/>
        <v>1.05</v>
      </c>
      <c r="L9" s="7">
        <f t="shared" si="5"/>
        <v>-149</v>
      </c>
      <c r="M9" s="8">
        <f t="shared" si="3"/>
        <v>-0.78421052631578947</v>
      </c>
      <c r="N9" s="6">
        <v>2280</v>
      </c>
    </row>
    <row r="10" spans="2:16" s="2" customFormat="1" ht="17.100000000000001" customHeight="1">
      <c r="B10" s="5" t="s">
        <v>23</v>
      </c>
      <c r="C10" s="6">
        <v>157</v>
      </c>
      <c r="D10" s="6">
        <v>340</v>
      </c>
      <c r="E10" s="6">
        <v>263</v>
      </c>
      <c r="F10" s="6">
        <v>2280</v>
      </c>
      <c r="G10" s="6">
        <v>2280</v>
      </c>
      <c r="H10" s="7">
        <f t="shared" si="4"/>
        <v>106</v>
      </c>
      <c r="I10" s="8">
        <f t="shared" si="0"/>
        <v>0.67515923566878977</v>
      </c>
      <c r="J10" s="7">
        <f t="shared" si="1"/>
        <v>-77</v>
      </c>
      <c r="K10" s="9">
        <f t="shared" si="2"/>
        <v>-0.22647058823529412</v>
      </c>
      <c r="L10" s="7">
        <f t="shared" si="5"/>
        <v>-2017</v>
      </c>
      <c r="M10" s="8">
        <f t="shared" si="3"/>
        <v>-0.88464912280701757</v>
      </c>
      <c r="N10" s="6">
        <v>2280</v>
      </c>
    </row>
    <row r="11" spans="2:16" s="2" customFormat="1" ht="17.100000000000001" customHeight="1">
      <c r="B11" s="5" t="s">
        <v>24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4"/>
        <v>0</v>
      </c>
      <c r="I11" s="8">
        <f t="shared" si="0"/>
        <v>0</v>
      </c>
      <c r="J11" s="7">
        <f t="shared" si="1"/>
        <v>0</v>
      </c>
      <c r="K11" s="9">
        <f t="shared" si="2"/>
        <v>0</v>
      </c>
      <c r="L11" s="7">
        <f t="shared" si="5"/>
        <v>0</v>
      </c>
      <c r="M11" s="8">
        <f t="shared" si="3"/>
        <v>0</v>
      </c>
      <c r="N11" s="6">
        <v>0</v>
      </c>
    </row>
    <row r="12" spans="2:16" s="2" customFormat="1" ht="17.100000000000001" customHeight="1">
      <c r="B12" s="5" t="s">
        <v>25</v>
      </c>
      <c r="C12" s="6">
        <v>-26.512000000000036</v>
      </c>
      <c r="D12" s="6">
        <v>-13.201999999999984</v>
      </c>
      <c r="E12" s="6">
        <v>32.36953931</v>
      </c>
      <c r="F12" s="6">
        <v>25.347089431938741</v>
      </c>
      <c r="G12" s="6">
        <v>28.869012333795538</v>
      </c>
      <c r="H12" s="7">
        <f t="shared" si="4"/>
        <v>58.881539310000036</v>
      </c>
      <c r="I12" s="8">
        <f t="shared" si="0"/>
        <v>-2.2209391713186464</v>
      </c>
      <c r="J12" s="7">
        <f t="shared" si="1"/>
        <v>45.571539309999984</v>
      </c>
      <c r="K12" s="9">
        <f t="shared" si="2"/>
        <v>-3.4518663316164249</v>
      </c>
      <c r="L12" s="7">
        <f t="shared" si="5"/>
        <v>7.0224498780612592</v>
      </c>
      <c r="M12" s="8">
        <f t="shared" si="3"/>
        <v>0.27705152881232126</v>
      </c>
      <c r="N12" s="6">
        <v>39.416257913547</v>
      </c>
    </row>
    <row r="13" spans="2:16" s="2" customFormat="1" ht="17.100000000000001" customHeight="1">
      <c r="B13" s="5" t="s">
        <v>26</v>
      </c>
      <c r="C13" s="6">
        <v>1220.9970000000003</v>
      </c>
      <c r="D13" s="6">
        <v>1135.671</v>
      </c>
      <c r="E13" s="6">
        <v>1224.3410000000001</v>
      </c>
      <c r="F13" s="6">
        <v>1281.4566666666667</v>
      </c>
      <c r="G13" s="6">
        <v>1280.0202499999996</v>
      </c>
      <c r="H13" s="7">
        <f t="shared" si="4"/>
        <v>3.3439999999998236</v>
      </c>
      <c r="I13" s="8">
        <f t="shared" si="0"/>
        <v>2.738745467842937E-3</v>
      </c>
      <c r="J13" s="7">
        <f t="shared" si="1"/>
        <v>88.670000000000073</v>
      </c>
      <c r="K13" s="9">
        <f t="shared" si="2"/>
        <v>7.8077189608610306E-2</v>
      </c>
      <c r="L13" s="7">
        <f t="shared" si="5"/>
        <v>-57.115666666666584</v>
      </c>
      <c r="M13" s="8">
        <f t="shared" si="3"/>
        <v>-4.4570891979700121E-2</v>
      </c>
      <c r="N13" s="6">
        <v>1311.6860000000001</v>
      </c>
    </row>
    <row r="14" spans="2:16" s="2" customFormat="1" ht="17.100000000000001" customHeight="1">
      <c r="B14" s="5" t="s">
        <v>27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4"/>
        <v>0</v>
      </c>
      <c r="I14" s="8">
        <f t="shared" si="0"/>
        <v>0</v>
      </c>
      <c r="J14" s="7">
        <f t="shared" si="1"/>
        <v>0</v>
      </c>
      <c r="K14" s="9">
        <f t="shared" si="2"/>
        <v>0</v>
      </c>
      <c r="L14" s="7">
        <f t="shared" si="5"/>
        <v>0</v>
      </c>
      <c r="M14" s="8">
        <f t="shared" si="3"/>
        <v>0</v>
      </c>
      <c r="N14" s="6">
        <v>0</v>
      </c>
    </row>
    <row r="15" spans="2:16" s="2" customFormat="1" ht="17.100000000000001" customHeight="1">
      <c r="B15" s="5" t="s">
        <v>28</v>
      </c>
      <c r="C15" s="6">
        <v>361.96300000000002</v>
      </c>
      <c r="D15" s="6">
        <v>365.63200000000001</v>
      </c>
      <c r="E15" s="6">
        <v>352.93899999999996</v>
      </c>
      <c r="F15" s="6">
        <v>280.12166666666661</v>
      </c>
      <c r="G15" s="6">
        <v>260.89774999999997</v>
      </c>
      <c r="H15" s="7">
        <f t="shared" si="4"/>
        <v>-9.0240000000000578</v>
      </c>
      <c r="I15" s="8">
        <f t="shared" si="0"/>
        <v>-2.4930724963601412E-2</v>
      </c>
      <c r="J15" s="7">
        <f t="shared" si="1"/>
        <v>-12.69300000000004</v>
      </c>
      <c r="K15" s="9">
        <f t="shared" si="2"/>
        <v>-3.4715232802380647E-2</v>
      </c>
      <c r="L15" s="7">
        <f t="shared" si="5"/>
        <v>72.817333333333352</v>
      </c>
      <c r="M15" s="8">
        <f t="shared" si="3"/>
        <v>0.25994895075354174</v>
      </c>
      <c r="N15" s="6">
        <v>239.20099999999999</v>
      </c>
    </row>
    <row r="16" spans="2:16" s="2" customFormat="1" ht="17.100000000000001" customHeight="1">
      <c r="B16" s="5" t="s">
        <v>29</v>
      </c>
      <c r="C16" s="6">
        <v>4252.1737499999999</v>
      </c>
      <c r="D16" s="6">
        <v>389.19399999999996</v>
      </c>
      <c r="E16" s="6">
        <v>337.64073760999997</v>
      </c>
      <c r="F16" s="6">
        <v>4677.3911249999992</v>
      </c>
      <c r="G16" s="6">
        <v>4730.5432968750001</v>
      </c>
      <c r="H16" s="7">
        <f t="shared" si="4"/>
        <v>-3914.5330123899998</v>
      </c>
      <c r="I16" s="8">
        <f t="shared" si="0"/>
        <v>-0.92059573350924329</v>
      </c>
      <c r="J16" s="7">
        <f t="shared" si="1"/>
        <v>-51.553262389999986</v>
      </c>
      <c r="K16" s="9">
        <f t="shared" si="2"/>
        <v>-0.13246160626833917</v>
      </c>
      <c r="L16" s="7">
        <f t="shared" si="5"/>
        <v>-4339.7503873899996</v>
      </c>
      <c r="M16" s="8">
        <f t="shared" si="3"/>
        <v>-0.92781430319022129</v>
      </c>
      <c r="N16" s="6">
        <v>4889.9998125000002</v>
      </c>
    </row>
    <row r="17" spans="2:14" s="2" customFormat="1" ht="17.100000000000001" customHeight="1">
      <c r="B17" s="5" t="s">
        <v>30</v>
      </c>
      <c r="C17" s="6">
        <v>103.71600000000001</v>
      </c>
      <c r="D17" s="6">
        <v>68.13300000000001</v>
      </c>
      <c r="E17" s="6">
        <v>75.643999999999991</v>
      </c>
      <c r="F17" s="6">
        <v>88.603333333333339</v>
      </c>
      <c r="G17" s="6">
        <v>99.678750000000008</v>
      </c>
      <c r="H17" s="7">
        <f t="shared" si="4"/>
        <v>-28.072000000000017</v>
      </c>
      <c r="I17" s="8">
        <f t="shared" si="0"/>
        <v>-0.27066219291141208</v>
      </c>
      <c r="J17" s="7">
        <f t="shared" si="1"/>
        <v>7.5109999999999815</v>
      </c>
      <c r="K17" s="9">
        <f t="shared" si="2"/>
        <v>0.11024026536333319</v>
      </c>
      <c r="L17" s="7">
        <f t="shared" si="5"/>
        <v>-12.959333333333348</v>
      </c>
      <c r="M17" s="8">
        <f t="shared" si="3"/>
        <v>-0.14626236785673993</v>
      </c>
      <c r="N17" s="6">
        <v>132.90499999999997</v>
      </c>
    </row>
    <row r="18" spans="2:14" s="2" customFormat="1" ht="17.100000000000001" customHeight="1">
      <c r="B18" s="5" t="s">
        <v>31</v>
      </c>
      <c r="C18" s="6">
        <v>25.082000000000001</v>
      </c>
      <c r="D18" s="6">
        <v>6.8319999999999999</v>
      </c>
      <c r="E18" s="6">
        <v>33.171999999999997</v>
      </c>
      <c r="F18" s="6">
        <v>18.393466666666669</v>
      </c>
      <c r="G18" s="6">
        <v>20.69265</v>
      </c>
      <c r="H18" s="7">
        <f t="shared" si="4"/>
        <v>8.0899999999999963</v>
      </c>
      <c r="I18" s="8">
        <f t="shared" si="0"/>
        <v>0.32254206203652008</v>
      </c>
      <c r="J18" s="7">
        <f t="shared" si="1"/>
        <v>26.339999999999996</v>
      </c>
      <c r="K18" s="9">
        <f t="shared" si="2"/>
        <v>3.8553864168618261</v>
      </c>
      <c r="L18" s="7">
        <f t="shared" si="5"/>
        <v>14.778533333333328</v>
      </c>
      <c r="M18" s="8">
        <f t="shared" si="3"/>
        <v>0.80346644823161817</v>
      </c>
      <c r="N18" s="6">
        <v>27.590200000000003</v>
      </c>
    </row>
    <row r="19" spans="2:14" s="2" customFormat="1" ht="17.100000000000001" customHeight="1">
      <c r="B19" s="5" t="s">
        <v>32</v>
      </c>
      <c r="C19" s="6">
        <v>0.46765950483202856</v>
      </c>
      <c r="D19" s="6">
        <v>0.45019240133302296</v>
      </c>
      <c r="E19" s="6">
        <v>0.30679659430275508</v>
      </c>
      <c r="F19" s="6">
        <v>0.37312554501983897</v>
      </c>
      <c r="G19" s="6">
        <v>0.37277152167500527</v>
      </c>
      <c r="H19" s="7">
        <f t="shared" si="4"/>
        <v>-0.16086291052927348</v>
      </c>
      <c r="I19" s="8">
        <f t="shared" si="0"/>
        <v>-0.34397442769189812</v>
      </c>
      <c r="J19" s="7">
        <f t="shared" si="1"/>
        <v>-0.14339580703026789</v>
      </c>
      <c r="K19" s="9">
        <f t="shared" si="2"/>
        <v>-0.31852116252000667</v>
      </c>
      <c r="L19" s="7">
        <f t="shared" si="5"/>
        <v>-6.632895071708389E-2</v>
      </c>
      <c r="M19" s="8">
        <f t="shared" si="3"/>
        <v>-0.1777657724119564</v>
      </c>
      <c r="N19" s="6">
        <v>0.36997216594049387</v>
      </c>
    </row>
    <row r="20" spans="2:14" s="2" customFormat="1" ht="17.100000000000001" customHeight="1">
      <c r="B20" s="5" t="s">
        <v>33</v>
      </c>
      <c r="C20" s="6">
        <v>0.36029260368930105</v>
      </c>
      <c r="D20" s="6">
        <v>0.3032710583161099</v>
      </c>
      <c r="E20" s="6">
        <v>0.26046597949500777</v>
      </c>
      <c r="F20" s="6">
        <v>0.29487225093083114</v>
      </c>
      <c r="G20" s="6">
        <v>0.29182775642501518</v>
      </c>
      <c r="H20" s="7">
        <f t="shared" si="4"/>
        <v>-9.9826624194293279E-2</v>
      </c>
      <c r="I20" s="8">
        <f t="shared" si="0"/>
        <v>-0.27707097834397659</v>
      </c>
      <c r="J20" s="7">
        <f t="shared" si="1"/>
        <v>-4.2805078821102127E-2</v>
      </c>
      <c r="K20" s="9">
        <f t="shared" si="2"/>
        <v>-0.14114462177424433</v>
      </c>
      <c r="L20" s="7">
        <f t="shared" si="5"/>
        <v>-3.4406271435823366E-2</v>
      </c>
      <c r="M20" s="8">
        <f t="shared" si="3"/>
        <v>-0.11668195744839389</v>
      </c>
      <c r="N20" s="6">
        <v>0.28158883475773244</v>
      </c>
    </row>
    <row r="21" spans="2:14" s="2" customFormat="1" ht="17.100000000000001" customHeight="1">
      <c r="B21" s="5" t="s">
        <v>34</v>
      </c>
      <c r="C21" s="6">
        <v>1473.2370000000001</v>
      </c>
      <c r="D21" s="6">
        <v>1473.2370000000001</v>
      </c>
      <c r="E21" s="6">
        <v>0</v>
      </c>
      <c r="F21" s="6">
        <v>1080.3738000000001</v>
      </c>
      <c r="G21" s="6">
        <v>1215.4205250000002</v>
      </c>
      <c r="H21" s="7">
        <f t="shared" si="4"/>
        <v>-1473.2370000000001</v>
      </c>
      <c r="I21" s="8">
        <f t="shared" si="0"/>
        <v>-1</v>
      </c>
      <c r="J21" s="7">
        <f t="shared" si="1"/>
        <v>-1473.2370000000001</v>
      </c>
      <c r="K21" s="9">
        <f t="shared" si="2"/>
        <v>-1</v>
      </c>
      <c r="L21" s="7">
        <f t="shared" si="5"/>
        <v>-1080.3738000000001</v>
      </c>
      <c r="M21" s="8">
        <f t="shared" si="3"/>
        <v>-1</v>
      </c>
      <c r="N21" s="6">
        <v>1620.5607000000002</v>
      </c>
    </row>
    <row r="22" spans="2:14" s="2" customFormat="1" ht="17.100000000000001" customHeight="1">
      <c r="B22" s="5" t="s">
        <v>35</v>
      </c>
      <c r="C22" s="6">
        <v>78.792000000000002</v>
      </c>
      <c r="D22" s="6">
        <v>76.043999999999997</v>
      </c>
      <c r="E22" s="6">
        <v>2.2519999999999998</v>
      </c>
      <c r="F22" s="6">
        <v>63.0336</v>
      </c>
      <c r="G22" s="6">
        <v>70.912800000000004</v>
      </c>
      <c r="H22" s="7">
        <f t="shared" si="4"/>
        <v>-76.540000000000006</v>
      </c>
      <c r="I22" s="8">
        <f t="shared" si="0"/>
        <v>-0.97141841811351415</v>
      </c>
      <c r="J22" s="7">
        <f t="shared" si="1"/>
        <v>-73.792000000000002</v>
      </c>
      <c r="K22" s="9">
        <f t="shared" si="2"/>
        <v>-0.97038556625111783</v>
      </c>
      <c r="L22" s="7">
        <f t="shared" si="5"/>
        <v>-60.781599999999997</v>
      </c>
      <c r="M22" s="8">
        <f t="shared" si="3"/>
        <v>-0.96427302264189252</v>
      </c>
      <c r="N22" s="6">
        <v>94.550399999999996</v>
      </c>
    </row>
    <row r="23" spans="2:14" s="2" customFormat="1" ht="17.100000000000001" customHeight="1">
      <c r="B23" s="5" t="s">
        <v>36</v>
      </c>
      <c r="C23" s="6">
        <v>128.208</v>
      </c>
      <c r="D23" s="6">
        <v>116.77300000000001</v>
      </c>
      <c r="E23" s="6">
        <v>137.208</v>
      </c>
      <c r="F23" s="6">
        <v>143.01933333333332</v>
      </c>
      <c r="G23" s="6">
        <v>146.40150000000003</v>
      </c>
      <c r="H23" s="7">
        <f t="shared" si="4"/>
        <v>9</v>
      </c>
      <c r="I23" s="8">
        <f t="shared" si="0"/>
        <v>7.0198427555222764E-2</v>
      </c>
      <c r="J23" s="7">
        <f t="shared" si="1"/>
        <v>20.434999999999988</v>
      </c>
      <c r="K23" s="9">
        <f t="shared" si="2"/>
        <v>0.17499764500355378</v>
      </c>
      <c r="L23" s="7">
        <f t="shared" si="5"/>
        <v>-5.811333333333323</v>
      </c>
      <c r="M23" s="8">
        <f t="shared" si="3"/>
        <v>-4.0633201105677953E-2</v>
      </c>
      <c r="N23" s="6">
        <v>156.54799999999997</v>
      </c>
    </row>
    <row r="24" spans="2:14" s="2" customFormat="1" ht="17.100000000000001" customHeight="1">
      <c r="B24" s="5" t="s">
        <v>37</v>
      </c>
      <c r="C24" s="6">
        <v>12.245999999999999</v>
      </c>
      <c r="D24" s="6">
        <v>11.138000000000002</v>
      </c>
      <c r="E24" s="6">
        <v>12.362</v>
      </c>
      <c r="F24" s="6">
        <v>10.612666666666668</v>
      </c>
      <c r="G24" s="6">
        <v>10.4085</v>
      </c>
      <c r="H24" s="7">
        <f t="shared" si="4"/>
        <v>0.11600000000000144</v>
      </c>
      <c r="I24" s="8">
        <f t="shared" si="0"/>
        <v>9.4724808100605466E-3</v>
      </c>
      <c r="J24" s="7">
        <f t="shared" si="1"/>
        <v>1.2239999999999984</v>
      </c>
      <c r="K24" s="9">
        <f t="shared" si="2"/>
        <v>0.10989405638355165</v>
      </c>
      <c r="L24" s="7">
        <f t="shared" si="5"/>
        <v>1.7493333333333325</v>
      </c>
      <c r="M24" s="8">
        <f t="shared" si="3"/>
        <v>0.16483447452729433</v>
      </c>
      <c r="N24" s="6">
        <v>9.7959999999999994</v>
      </c>
    </row>
    <row r="25" spans="2:14" s="2" customFormat="1" ht="17.100000000000001" customHeight="1">
      <c r="B25" s="5" t="s">
        <v>38</v>
      </c>
      <c r="C25" s="6">
        <v>5.0599999999999996</v>
      </c>
      <c r="D25" s="6">
        <v>5.1379999999999999</v>
      </c>
      <c r="E25" s="6">
        <v>4.75</v>
      </c>
      <c r="F25" s="6">
        <v>11.629333333333335</v>
      </c>
      <c r="G25" s="6">
        <v>12.450500000000002</v>
      </c>
      <c r="H25" s="7">
        <f t="shared" si="4"/>
        <v>-0.30999999999999961</v>
      </c>
      <c r="I25" s="8">
        <f t="shared" si="0"/>
        <v>-6.1264822134387283E-2</v>
      </c>
      <c r="J25" s="7">
        <f t="shared" si="1"/>
        <v>-0.3879999999999999</v>
      </c>
      <c r="K25" s="9">
        <f t="shared" si="2"/>
        <v>-7.5515764889061879E-2</v>
      </c>
      <c r="L25" s="7">
        <f t="shared" si="5"/>
        <v>-6.8793333333333351</v>
      </c>
      <c r="M25" s="8">
        <f t="shared" si="3"/>
        <v>-0.59155010318734247</v>
      </c>
      <c r="N25" s="6">
        <v>14.914000000000001</v>
      </c>
    </row>
    <row r="26" spans="2:14" s="2" customFormat="1" ht="17.100000000000001" customHeight="1">
      <c r="B26" s="5" t="s">
        <v>39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4"/>
        <v>0</v>
      </c>
      <c r="I26" s="8">
        <f t="shared" si="0"/>
        <v>0</v>
      </c>
      <c r="J26" s="7">
        <f t="shared" si="1"/>
        <v>0</v>
      </c>
      <c r="K26" s="9">
        <f t="shared" si="2"/>
        <v>0</v>
      </c>
      <c r="L26" s="7">
        <f t="shared" si="5"/>
        <v>0</v>
      </c>
      <c r="M26" s="8">
        <f t="shared" si="3"/>
        <v>0</v>
      </c>
      <c r="N26" s="6">
        <v>0</v>
      </c>
    </row>
    <row r="27" spans="2:14" s="2" customFormat="1" ht="17.100000000000001" customHeight="1">
      <c r="B27" s="5" t="s">
        <v>40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f t="shared" si="4"/>
        <v>0</v>
      </c>
      <c r="I27" s="8">
        <f t="shared" si="0"/>
        <v>0</v>
      </c>
      <c r="J27" s="7">
        <f t="shared" si="1"/>
        <v>0</v>
      </c>
      <c r="K27" s="9">
        <f t="shared" si="2"/>
        <v>0</v>
      </c>
      <c r="L27" s="7">
        <f t="shared" si="5"/>
        <v>0</v>
      </c>
      <c r="M27" s="8">
        <f t="shared" si="3"/>
        <v>0</v>
      </c>
      <c r="N27" s="6">
        <v>0</v>
      </c>
    </row>
    <row r="28" spans="2:14" s="2" customFormat="1" ht="17.100000000000001" customHeight="1">
      <c r="B28" s="5" t="s">
        <v>41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f t="shared" si="4"/>
        <v>0</v>
      </c>
      <c r="I28" s="8">
        <f t="shared" si="0"/>
        <v>0</v>
      </c>
      <c r="J28" s="7">
        <f t="shared" si="1"/>
        <v>0</v>
      </c>
      <c r="K28" s="9">
        <f t="shared" si="2"/>
        <v>0</v>
      </c>
      <c r="L28" s="7">
        <f t="shared" si="5"/>
        <v>0</v>
      </c>
      <c r="M28" s="8">
        <f t="shared" si="3"/>
        <v>0</v>
      </c>
      <c r="N28" s="6">
        <v>0</v>
      </c>
    </row>
    <row r="29" spans="2:14" s="2" customFormat="1" ht="17.100000000000001" customHeight="1">
      <c r="B29" s="5" t="s">
        <v>42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4"/>
        <v>0</v>
      </c>
      <c r="I29" s="8">
        <f t="shared" si="0"/>
        <v>0</v>
      </c>
      <c r="J29" s="7">
        <f t="shared" si="1"/>
        <v>0</v>
      </c>
      <c r="K29" s="9">
        <f t="shared" si="2"/>
        <v>0</v>
      </c>
      <c r="L29" s="7">
        <f t="shared" si="5"/>
        <v>0</v>
      </c>
      <c r="M29" s="8">
        <f t="shared" si="3"/>
        <v>0</v>
      </c>
      <c r="N29" s="6">
        <v>0</v>
      </c>
    </row>
    <row r="30" spans="2:14" s="2" customFormat="1" ht="17.100000000000001" customHeight="1">
      <c r="B30" s="5" t="s">
        <v>43</v>
      </c>
      <c r="C30" s="6">
        <v>560.92399999999998</v>
      </c>
      <c r="D30" s="6">
        <v>409.78899999999999</v>
      </c>
      <c r="E30" s="6">
        <v>345.67500000000001</v>
      </c>
      <c r="F30" s="6">
        <v>415.29262304999429</v>
      </c>
      <c r="G30" s="6">
        <v>469.80591138754562</v>
      </c>
      <c r="H30" s="7">
        <f t="shared" si="4"/>
        <v>-215.24899999999997</v>
      </c>
      <c r="I30" s="8">
        <f t="shared" si="0"/>
        <v>-0.38374004321441046</v>
      </c>
      <c r="J30" s="7">
        <f t="shared" si="1"/>
        <v>-64.113999999999976</v>
      </c>
      <c r="K30" s="9">
        <f t="shared" si="2"/>
        <v>-0.15645612742167306</v>
      </c>
      <c r="L30" s="7">
        <f t="shared" si="5"/>
        <v>-69.617623049994279</v>
      </c>
      <c r="M30" s="8">
        <f t="shared" si="3"/>
        <v>-0.16763510639487925</v>
      </c>
      <c r="N30" s="6">
        <v>636.32481825229695</v>
      </c>
    </row>
    <row r="31" spans="2:14" s="2" customFormat="1" ht="17.100000000000001" customHeight="1">
      <c r="B31" s="5" t="s">
        <v>44</v>
      </c>
      <c r="C31" s="6">
        <v>346.73</v>
      </c>
      <c r="D31" s="6">
        <v>271.05599999999998</v>
      </c>
      <c r="E31" s="6">
        <v>177.08499999999998</v>
      </c>
      <c r="F31" s="6">
        <v>222.14426695138889</v>
      </c>
      <c r="G31" s="6">
        <v>252.16047405374999</v>
      </c>
      <c r="H31" s="7">
        <f t="shared" si="4"/>
        <v>-169.64500000000004</v>
      </c>
      <c r="I31" s="8">
        <f t="shared" si="0"/>
        <v>-0.48927119084013504</v>
      </c>
      <c r="J31" s="7">
        <f t="shared" si="1"/>
        <v>-93.971000000000004</v>
      </c>
      <c r="K31" s="9">
        <f t="shared" si="2"/>
        <v>-0.34668481789740868</v>
      </c>
      <c r="L31" s="7">
        <f t="shared" si="5"/>
        <v>-45.059266951388906</v>
      </c>
      <c r="M31" s="8">
        <f t="shared" si="3"/>
        <v>-0.20283785654143882</v>
      </c>
      <c r="N31" s="6">
        <v>345.20666033874994</v>
      </c>
    </row>
    <row r="32" spans="2:14" s="2" customFormat="1" ht="17.100000000000001" customHeight="1">
      <c r="B32" s="5" t="s">
        <v>45</v>
      </c>
      <c r="C32" s="6">
        <v>158.91</v>
      </c>
      <c r="D32" s="6">
        <v>107.09499999999998</v>
      </c>
      <c r="E32" s="6">
        <v>95.575999999999993</v>
      </c>
      <c r="F32" s="6">
        <v>115.26666666666668</v>
      </c>
      <c r="G32" s="6">
        <v>129.67500000000004</v>
      </c>
      <c r="H32" s="7">
        <f t="shared" si="4"/>
        <v>-63.334000000000003</v>
      </c>
      <c r="I32" s="8">
        <f t="shared" si="0"/>
        <v>-0.39855263985903971</v>
      </c>
      <c r="J32" s="7">
        <f t="shared" si="1"/>
        <v>-11.518999999999991</v>
      </c>
      <c r="K32" s="9">
        <f t="shared" si="2"/>
        <v>-0.10755870955693536</v>
      </c>
      <c r="L32" s="7">
        <f t="shared" si="5"/>
        <v>-19.690666666666687</v>
      </c>
      <c r="M32" s="8">
        <f t="shared" si="3"/>
        <v>-0.17082706766917308</v>
      </c>
      <c r="N32" s="6">
        <v>172.9</v>
      </c>
    </row>
    <row r="33" spans="2:14" s="2" customFormat="1" ht="17.100000000000001" customHeight="1">
      <c r="B33" s="5" t="s">
        <v>46</v>
      </c>
      <c r="C33" s="6">
        <v>81.796000000000006</v>
      </c>
      <c r="D33" s="6">
        <v>44.839999999999996</v>
      </c>
      <c r="E33" s="6">
        <v>40.643000000000001</v>
      </c>
      <c r="F33" s="6">
        <v>52.534600000000005</v>
      </c>
      <c r="G33" s="6">
        <v>59.101424999999999</v>
      </c>
      <c r="H33" s="7">
        <f t="shared" si="4"/>
        <v>-41.153000000000006</v>
      </c>
      <c r="I33" s="8">
        <f t="shared" si="0"/>
        <v>-0.50311751185877063</v>
      </c>
      <c r="J33" s="7">
        <f t="shared" si="1"/>
        <v>-4.1969999999999956</v>
      </c>
      <c r="K33" s="9">
        <f t="shared" si="2"/>
        <v>-9.359946476360384E-2</v>
      </c>
      <c r="L33" s="7">
        <f t="shared" si="5"/>
        <v>-11.891600000000004</v>
      </c>
      <c r="M33" s="8">
        <f t="shared" si="3"/>
        <v>-0.2263574863042643</v>
      </c>
      <c r="N33" s="6">
        <v>78.801899999999989</v>
      </c>
    </row>
  </sheetData>
  <mergeCells count="6">
    <mergeCell ref="H3:I3"/>
    <mergeCell ref="J3:K3"/>
    <mergeCell ref="L3:M3"/>
    <mergeCell ref="H2:I2"/>
    <mergeCell ref="J2:K2"/>
    <mergeCell ref="L2:M2"/>
  </mergeCells>
  <pageMargins left="1.18" right="0.5" top="0" bottom="0" header="0.5" footer="0.5"/>
  <pageSetup paperSize="5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1" sqref="D1"/>
    </sheetView>
  </sheetViews>
  <sheetFormatPr defaultRowHeight="15"/>
  <cols>
    <col min="2" max="2" width="39.42578125" bestFit="1" customWidth="1"/>
    <col min="3" max="3" width="2" customWidth="1"/>
    <col min="4" max="4" width="23.28515625" bestFit="1" customWidth="1"/>
    <col min="5" max="5" width="15.7109375" bestFit="1" customWidth="1"/>
  </cols>
  <sheetData>
    <row r="1" spans="1:5">
      <c r="A1" s="20" t="s">
        <v>49</v>
      </c>
      <c r="B1" s="17" t="s">
        <v>48</v>
      </c>
      <c r="D1" s="17" t="s">
        <v>56</v>
      </c>
      <c r="E1" s="28" t="s">
        <v>57</v>
      </c>
    </row>
    <row r="2" spans="1:5">
      <c r="A2" s="18">
        <v>1</v>
      </c>
      <c r="B2" s="15" t="s">
        <v>18</v>
      </c>
      <c r="D2" s="15" t="s">
        <v>50</v>
      </c>
      <c r="E2" s="15">
        <v>2</v>
      </c>
    </row>
    <row r="3" spans="1:5">
      <c r="A3" s="19">
        <f>A2+1</f>
        <v>2</v>
      </c>
      <c r="B3" s="15" t="s">
        <v>19</v>
      </c>
      <c r="D3" s="15" t="s">
        <v>9</v>
      </c>
      <c r="E3" s="15">
        <v>3</v>
      </c>
    </row>
    <row r="4" spans="1:5">
      <c r="A4" s="19">
        <f t="shared" ref="A4:A30" si="0">A3+1</f>
        <v>3</v>
      </c>
      <c r="B4" s="15" t="s">
        <v>20</v>
      </c>
      <c r="D4" s="15" t="s">
        <v>51</v>
      </c>
      <c r="E4" s="15">
        <v>4</v>
      </c>
    </row>
    <row r="5" spans="1:5">
      <c r="A5" s="19">
        <f t="shared" si="0"/>
        <v>4</v>
      </c>
      <c r="B5" s="15" t="s">
        <v>21</v>
      </c>
      <c r="D5" s="15" t="s">
        <v>52</v>
      </c>
      <c r="E5" s="15">
        <v>5</v>
      </c>
    </row>
    <row r="6" spans="1:5">
      <c r="A6" s="19">
        <f t="shared" si="0"/>
        <v>5</v>
      </c>
      <c r="B6" s="15" t="s">
        <v>22</v>
      </c>
      <c r="D6" s="15" t="s">
        <v>53</v>
      </c>
      <c r="E6" s="15">
        <v>11</v>
      </c>
    </row>
    <row r="7" spans="1:5">
      <c r="A7" s="19">
        <f t="shared" si="0"/>
        <v>6</v>
      </c>
      <c r="B7" s="15" t="s">
        <v>23</v>
      </c>
      <c r="D7" s="15" t="s">
        <v>54</v>
      </c>
      <c r="E7" s="15">
        <v>9</v>
      </c>
    </row>
    <row r="8" spans="1:5">
      <c r="A8" s="19">
        <f t="shared" si="0"/>
        <v>7</v>
      </c>
      <c r="B8" s="15" t="s">
        <v>24</v>
      </c>
      <c r="D8" s="15" t="s">
        <v>55</v>
      </c>
      <c r="E8" s="15">
        <v>7</v>
      </c>
    </row>
    <row r="9" spans="1:5">
      <c r="A9" s="19">
        <f t="shared" si="0"/>
        <v>8</v>
      </c>
      <c r="B9" s="15" t="s">
        <v>25</v>
      </c>
    </row>
    <row r="10" spans="1:5">
      <c r="A10" s="19">
        <f t="shared" si="0"/>
        <v>9</v>
      </c>
      <c r="B10" s="15" t="s">
        <v>26</v>
      </c>
    </row>
    <row r="11" spans="1:5">
      <c r="A11" s="19">
        <f t="shared" si="0"/>
        <v>10</v>
      </c>
      <c r="B11" s="15" t="s">
        <v>27</v>
      </c>
    </row>
    <row r="12" spans="1:5">
      <c r="A12" s="19">
        <f t="shared" si="0"/>
        <v>11</v>
      </c>
      <c r="B12" s="15" t="s">
        <v>28</v>
      </c>
    </row>
    <row r="13" spans="1:5">
      <c r="A13" s="19">
        <f t="shared" si="0"/>
        <v>12</v>
      </c>
      <c r="B13" s="15" t="s">
        <v>29</v>
      </c>
    </row>
    <row r="14" spans="1:5">
      <c r="A14" s="19">
        <f t="shared" si="0"/>
        <v>13</v>
      </c>
      <c r="B14" s="15" t="s">
        <v>30</v>
      </c>
    </row>
    <row r="15" spans="1:5">
      <c r="A15" s="19">
        <f t="shared" si="0"/>
        <v>14</v>
      </c>
      <c r="B15" s="15" t="s">
        <v>31</v>
      </c>
    </row>
    <row r="16" spans="1:5">
      <c r="A16" s="19">
        <f t="shared" si="0"/>
        <v>15</v>
      </c>
      <c r="B16" s="15" t="s">
        <v>32</v>
      </c>
    </row>
    <row r="17" spans="1:2">
      <c r="A17" s="19">
        <f t="shared" si="0"/>
        <v>16</v>
      </c>
      <c r="B17" s="15" t="s">
        <v>33</v>
      </c>
    </row>
    <row r="18" spans="1:2">
      <c r="A18" s="19">
        <f t="shared" si="0"/>
        <v>17</v>
      </c>
      <c r="B18" s="15" t="s">
        <v>34</v>
      </c>
    </row>
    <row r="19" spans="1:2">
      <c r="A19" s="19">
        <f t="shared" si="0"/>
        <v>18</v>
      </c>
      <c r="B19" s="15" t="s">
        <v>35</v>
      </c>
    </row>
    <row r="20" spans="1:2">
      <c r="A20" s="19">
        <f t="shared" si="0"/>
        <v>19</v>
      </c>
      <c r="B20" s="15" t="s">
        <v>36</v>
      </c>
    </row>
    <row r="21" spans="1:2">
      <c r="A21" s="19">
        <f t="shared" si="0"/>
        <v>20</v>
      </c>
      <c r="B21" s="15" t="s">
        <v>37</v>
      </c>
    </row>
    <row r="22" spans="1:2">
      <c r="A22" s="19">
        <f t="shared" si="0"/>
        <v>21</v>
      </c>
      <c r="B22" s="15" t="s">
        <v>38</v>
      </c>
    </row>
    <row r="23" spans="1:2">
      <c r="A23" s="19">
        <f t="shared" si="0"/>
        <v>22</v>
      </c>
      <c r="B23" s="15" t="s">
        <v>39</v>
      </c>
    </row>
    <row r="24" spans="1:2">
      <c r="A24" s="19">
        <f t="shared" si="0"/>
        <v>23</v>
      </c>
      <c r="B24" s="15" t="s">
        <v>40</v>
      </c>
    </row>
    <row r="25" spans="1:2">
      <c r="A25" s="19">
        <f t="shared" si="0"/>
        <v>24</v>
      </c>
      <c r="B25" s="15" t="s">
        <v>41</v>
      </c>
    </row>
    <row r="26" spans="1:2">
      <c r="A26" s="19">
        <f t="shared" si="0"/>
        <v>25</v>
      </c>
      <c r="B26" s="15" t="s">
        <v>42</v>
      </c>
    </row>
    <row r="27" spans="1:2">
      <c r="A27" s="19">
        <f t="shared" si="0"/>
        <v>26</v>
      </c>
      <c r="B27" s="15" t="s">
        <v>43</v>
      </c>
    </row>
    <row r="28" spans="1:2">
      <c r="A28" s="19">
        <f t="shared" si="0"/>
        <v>27</v>
      </c>
      <c r="B28" s="15" t="s">
        <v>44</v>
      </c>
    </row>
    <row r="29" spans="1:2">
      <c r="A29" s="19">
        <f t="shared" si="0"/>
        <v>28</v>
      </c>
      <c r="B29" s="15" t="s">
        <v>45</v>
      </c>
    </row>
    <row r="30" spans="1:2">
      <c r="A30" s="19">
        <f t="shared" si="0"/>
        <v>29</v>
      </c>
      <c r="B30" s="15" t="s">
        <v>46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5" sqref="C5"/>
    </sheetView>
  </sheetViews>
  <sheetFormatPr defaultRowHeight="15"/>
  <cols>
    <col min="1" max="2" width="23.28515625" bestFit="1" customWidth="1"/>
    <col min="3" max="3" width="14.85546875" bestFit="1" customWidth="1"/>
    <col min="4" max="4" width="23" bestFit="1" customWidth="1"/>
    <col min="5" max="5" width="19.7109375" bestFit="1" customWidth="1"/>
    <col min="6" max="6" width="19.42578125" bestFit="1" customWidth="1"/>
    <col min="7" max="7" width="23.28515625" bestFit="1" customWidth="1"/>
    <col min="8" max="8" width="18" bestFit="1" customWidth="1"/>
  </cols>
  <sheetData>
    <row r="1" spans="1:4">
      <c r="A1" s="34"/>
      <c r="B1" s="35" t="s">
        <v>47</v>
      </c>
      <c r="C1" s="35"/>
      <c r="D1" s="36"/>
    </row>
    <row r="2" spans="1:4">
      <c r="A2" s="37">
        <v>4</v>
      </c>
      <c r="B2" s="32" t="str">
        <f>VLOOKUP(A2,Setting!$A$2:$B$30,2,0)</f>
        <v>Weekly Deposit  10-09-2015</v>
      </c>
      <c r="C2" s="32"/>
      <c r="D2" s="47" t="str">
        <f>B1&amp;": "&amp;B2</f>
        <v>KPI: Weekly Deposit  10-09-2015</v>
      </c>
    </row>
    <row r="3" spans="1:4">
      <c r="A3" s="39"/>
      <c r="B3" s="21"/>
      <c r="C3" s="21"/>
      <c r="D3" s="38">
        <v>1</v>
      </c>
    </row>
    <row r="4" spans="1:4">
      <c r="A4" s="40" t="s">
        <v>56</v>
      </c>
      <c r="B4" s="16" t="s">
        <v>58</v>
      </c>
      <c r="C4" s="16" t="s">
        <v>17</v>
      </c>
      <c r="D4" s="41" t="str">
        <f>IF(D3=1,"Variance with Current M","")</f>
        <v>Variance with Current M</v>
      </c>
    </row>
    <row r="5" spans="1:4">
      <c r="A5" s="42" t="s">
        <v>51</v>
      </c>
      <c r="B5" s="15"/>
      <c r="C5" s="15">
        <f>ROUND(VLOOKUP($B$2,data!$B:$N,VLOOKUP(A5,Head_Num,2,0),0),2)</f>
        <v>8776.7000000000007</v>
      </c>
      <c r="D5" s="43" t="e">
        <f>IF($D$3=1,ROUND(VLOOKUP($B$2,data!$B:$N,VLOOKUP(B5,Head_Num,2,0),0),2),0)</f>
        <v>#N/A</v>
      </c>
    </row>
    <row r="6" spans="1:4">
      <c r="A6" s="42" t="s">
        <v>52</v>
      </c>
      <c r="B6" s="15" t="s">
        <v>53</v>
      </c>
      <c r="C6" s="15">
        <f>ROUND(VLOOKUP($B$2,data!$B:$N,VLOOKUP(A6,Head_Num,2,0),0),2)</f>
        <v>6389.11</v>
      </c>
      <c r="D6" s="43">
        <f>IF($D$3=1,ROUND(VLOOKUP($B$2,data!$B:$N,VLOOKUP(B6,Head_Num,2,0),0),2),0)</f>
        <v>2387.59</v>
      </c>
    </row>
    <row r="7" spans="1:4">
      <c r="A7" s="42" t="s">
        <v>9</v>
      </c>
      <c r="B7" s="15" t="s">
        <v>54</v>
      </c>
      <c r="C7" s="15">
        <f>ROUND(VLOOKUP($B$2,data!$B:$N,VLOOKUP(A7,Head_Num,2,0),0),2)</f>
        <v>4908.91</v>
      </c>
      <c r="D7" s="43">
        <f>IF($D$3=1,ROUND(VLOOKUP($B$2,data!$B:$N,VLOOKUP(B7,Head_Num,2,0),0),2),0)</f>
        <v>3867.79</v>
      </c>
    </row>
    <row r="8" spans="1:4">
      <c r="A8" s="42" t="s">
        <v>50</v>
      </c>
      <c r="B8" s="15" t="s">
        <v>55</v>
      </c>
      <c r="C8" s="15">
        <f>ROUND(VLOOKUP($B$2,data!$B:$N,VLOOKUP(A8,Head_Num,2,0),0),2)</f>
        <v>6266.5</v>
      </c>
      <c r="D8" s="43">
        <f>IF($D$3=1,ROUND(VLOOKUP($B$2,data!$B:$N,VLOOKUP(B8,Head_Num,2,0),0),2),0)</f>
        <v>2510.1999999999998</v>
      </c>
    </row>
    <row r="9" spans="1:4" ht="15.75" thickBot="1">
      <c r="A9" s="44"/>
      <c r="B9" s="45"/>
      <c r="C9" s="45"/>
      <c r="D9" s="46"/>
    </row>
  </sheetData>
  <mergeCells count="2">
    <mergeCell ref="B2:C2"/>
    <mergeCell ref="B1:C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Setting!$D$2:$D$8</xm:f>
          </x14:formula1>
          <xm:sqref>A5:B8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Chart</vt:lpstr>
      <vt:lpstr>data</vt:lpstr>
      <vt:lpstr>Setting</vt:lpstr>
      <vt:lpstr>Working</vt:lpstr>
      <vt:lpstr>Head_Num</vt:lpstr>
      <vt:lpstr>KPIS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User 1</cp:lastModifiedBy>
  <dcterms:created xsi:type="dcterms:W3CDTF">2015-09-15T08:10:46Z</dcterms:created>
  <dcterms:modified xsi:type="dcterms:W3CDTF">2015-10-29T09:14:39Z</dcterms:modified>
</cp:coreProperties>
</file>