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logs\50 ways\"/>
    </mc:Choice>
  </mc:AlternateContent>
  <bookViews>
    <workbookView xWindow="0" yWindow="0" windowWidth="19170" windowHeight="7560"/>
  </bookViews>
  <sheets>
    <sheet name="Cost Benefit Analysis Model" sheetId="1" r:id="rId1"/>
  </sheets>
  <definedNames>
    <definedName name="bulbs">'Cost Benefit Analysis Model'!$C$5:$E$5</definedName>
    <definedName name="cost">'Cost Benefit Analysis Model'!$C$6:$E$6</definedName>
    <definedName name="lifetime">'Cost Benefit Analysis Model'!$C$7:$E$7</definedName>
    <definedName name="watts">'Cost Benefit Analysis Model'!$C$8:$E$8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F20" i="1"/>
  <c r="E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I22" i="1" l="1"/>
  <c r="I28" i="1" s="1"/>
  <c r="U7" i="1"/>
  <c r="I34" i="1"/>
  <c r="I33" i="1"/>
  <c r="I25" i="1"/>
  <c r="I26" i="1" s="1"/>
  <c r="I1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20" i="1"/>
  <c r="N49" i="1" l="1"/>
  <c r="H27" i="1"/>
  <c r="N46" i="1"/>
  <c r="N45" i="1"/>
  <c r="N48" i="1"/>
  <c r="N47" i="1"/>
  <c r="J34" i="1"/>
  <c r="K34" i="1" s="1"/>
  <c r="J33" i="1"/>
  <c r="K33" i="1" s="1"/>
  <c r="I27" i="1"/>
  <c r="I29" i="1" s="1"/>
  <c r="R10" i="1" s="1"/>
  <c r="N22" i="1"/>
  <c r="N44" i="1"/>
  <c r="N39" i="1"/>
  <c r="N33" i="1"/>
  <c r="N28" i="1"/>
  <c r="N23" i="1"/>
  <c r="N43" i="1"/>
  <c r="N37" i="1"/>
  <c r="N32" i="1"/>
  <c r="N27" i="1"/>
  <c r="N21" i="1"/>
  <c r="N41" i="1"/>
  <c r="N36" i="1"/>
  <c r="N31" i="1"/>
  <c r="N25" i="1"/>
  <c r="N20" i="1"/>
  <c r="N40" i="1"/>
  <c r="N35" i="1"/>
  <c r="N29" i="1"/>
  <c r="N24" i="1"/>
  <c r="N42" i="1"/>
  <c r="N38" i="1"/>
  <c r="N34" i="1"/>
  <c r="N30" i="1"/>
  <c r="N26" i="1"/>
  <c r="H38" i="1" l="1"/>
  <c r="R13" i="1" s="1"/>
  <c r="H37" i="1"/>
  <c r="R12" i="1" s="1"/>
</calcChain>
</file>

<file path=xl/sharedStrings.xml><?xml version="1.0" encoding="utf-8"?>
<sst xmlns="http://schemas.openxmlformats.org/spreadsheetml/2006/main" count="86" uniqueCount="78">
  <si>
    <t>Cost Benefit Analysis</t>
  </si>
  <si>
    <t>Input Data &amp; Assumptions</t>
  </si>
  <si>
    <t>Type</t>
  </si>
  <si>
    <t>Life time in Hrs</t>
  </si>
  <si>
    <t>Watts per hr</t>
  </si>
  <si>
    <t>Cost per unit (KWH)</t>
  </si>
  <si>
    <t>Inflation</t>
  </si>
  <si>
    <t>Total Cost of ownership</t>
  </si>
  <si>
    <t>Month</t>
  </si>
  <si>
    <t>Usage (per bulb per day) in hrs</t>
  </si>
  <si>
    <t>Regular</t>
  </si>
  <si>
    <t>CFL</t>
  </si>
  <si>
    <t>LED</t>
  </si>
  <si>
    <t>Cum. Hrs.</t>
  </si>
  <si>
    <t>Usage Details:</t>
  </si>
  <si>
    <t>Number of Bulbs</t>
  </si>
  <si>
    <t>Visualization</t>
  </si>
  <si>
    <t>Chosen Bulb type</t>
  </si>
  <si>
    <t>Duration</t>
  </si>
  <si>
    <t>Number of bulbs</t>
  </si>
  <si>
    <t>Daily usage</t>
  </si>
  <si>
    <t>Total Savings compared with</t>
  </si>
  <si>
    <t>Option 1</t>
  </si>
  <si>
    <t>Option 2</t>
  </si>
  <si>
    <t>₹s</t>
  </si>
  <si>
    <t>Units</t>
  </si>
  <si>
    <t>Total cost</t>
  </si>
  <si>
    <t>years</t>
  </si>
  <si>
    <t>hrs</t>
  </si>
  <si>
    <t>Annual Units</t>
  </si>
  <si>
    <t>Year</t>
  </si>
  <si>
    <t>Cost</t>
  </si>
  <si>
    <t>Annual Cost</t>
  </si>
  <si>
    <t>ID</t>
  </si>
  <si>
    <t>Using</t>
  </si>
  <si>
    <t>Options</t>
  </si>
  <si>
    <t>1 hr per day</t>
  </si>
  <si>
    <t>2 hrs per day</t>
  </si>
  <si>
    <t>3 hrs per day</t>
  </si>
  <si>
    <t>4 hrs per day</t>
  </si>
  <si>
    <t>5 hrs per day</t>
  </si>
  <si>
    <t>6 hrs per day</t>
  </si>
  <si>
    <t>7 hrs per day</t>
  </si>
  <si>
    <t>8 hrs per day</t>
  </si>
  <si>
    <t>9 hrs per day</t>
  </si>
  <si>
    <t>10 hrs per day</t>
  </si>
  <si>
    <t>11 hrs per day</t>
  </si>
  <si>
    <t>12 hrs per day</t>
  </si>
  <si>
    <t>13 hrs per day</t>
  </si>
  <si>
    <t>14 hrs per day</t>
  </si>
  <si>
    <t>15 hrs per day</t>
  </si>
  <si>
    <t>16 hrs per day</t>
  </si>
  <si>
    <t>17 hrs per day</t>
  </si>
  <si>
    <t>18 hrs per day</t>
  </si>
  <si>
    <t>19 hrs per day</t>
  </si>
  <si>
    <t>20 hrs per day</t>
  </si>
  <si>
    <t>21 hrs per day</t>
  </si>
  <si>
    <t>22 hrs per day</t>
  </si>
  <si>
    <t>23 hrs per day</t>
  </si>
  <si>
    <t>24 hrs per day</t>
  </si>
  <si>
    <t>1 year</t>
  </si>
  <si>
    <t>2 years</t>
  </si>
  <si>
    <t>3 years</t>
  </si>
  <si>
    <t>5 years</t>
  </si>
  <si>
    <t>10 years</t>
  </si>
  <si>
    <t>15 years</t>
  </si>
  <si>
    <t>20 years</t>
  </si>
  <si>
    <t>30 years</t>
  </si>
  <si>
    <t>25 years</t>
  </si>
  <si>
    <t>Quick compare</t>
  </si>
  <si>
    <t>Bulb cost</t>
  </si>
  <si>
    <t>Total cost:</t>
  </si>
  <si>
    <t>Statements:</t>
  </si>
  <si>
    <t>5 year total cost of ownership per bulb</t>
  </si>
  <si>
    <r>
      <t xml:space="preserve">Cost (per unit in </t>
    </r>
    <r>
      <rPr>
        <b/>
        <sz val="11"/>
        <color theme="1"/>
        <rFont val="Calibri"/>
        <family val="2"/>
      </rPr>
      <t>₹)</t>
    </r>
  </si>
  <si>
    <t>Source: http://www.designrecycleinc.com/led%20comp%20chart.html</t>
  </si>
  <si>
    <t xml:space="preserve">  for</t>
  </si>
  <si>
    <t>50 ways to analyze data - join the waiting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</si>
</sst>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₹-4009]\ #,##0"/>
    <numFmt numFmtId="165" formatCode="_(* #,##0_);_(* \(#,##0\);_(* &quot;-&quot;??_);_(@_)"/>
    <numFmt numFmtId="167" formatCode="_([$₹-4009]* #,##0_);_([$₹-4009]* \(#,##0\);_([$₹-4009]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/>
    <xf numFmtId="43" fontId="0" fillId="0" borderId="1" xfId="1" applyFont="1" applyBorder="1"/>
    <xf numFmtId="164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/>
    <xf numFmtId="165" fontId="0" fillId="0" borderId="1" xfId="1" applyNumberFormat="1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0" borderId="1" xfId="1" applyNumberFormat="1" applyFont="1" applyBorder="1"/>
    <xf numFmtId="9" fontId="0" fillId="0" borderId="1" xfId="0" applyNumberFormat="1" applyBorder="1"/>
    <xf numFmtId="0" fontId="2" fillId="3" borderId="1" xfId="0" applyFont="1" applyFill="1" applyBorder="1" applyAlignment="1">
      <alignment horizontal="right" vertic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164" fontId="0" fillId="0" borderId="0" xfId="0" applyNumberFormat="1"/>
    <xf numFmtId="167" fontId="0" fillId="0" borderId="1" xfId="1" applyNumberFormat="1" applyFont="1" applyBorder="1"/>
    <xf numFmtId="0" fontId="3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2" borderId="0" xfId="2" applyFont="1" applyFill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0709834455051"/>
          <c:y val="0.20144927536231885"/>
          <c:w val="0.87688460730118234"/>
          <c:h val="0.61531484651375101"/>
        </c:manualLayout>
      </c:layout>
      <c:lineChart>
        <c:grouping val="standard"/>
        <c:varyColors val="0"/>
        <c:ser>
          <c:idx val="1"/>
          <c:order val="0"/>
          <c:tx>
            <c:strRef>
              <c:f>'Cost Benefit Analysis Model'!$D$19</c:f>
              <c:strCache>
                <c:ptCount val="1"/>
                <c:pt idx="0">
                  <c:v>Regular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Model'!$B$20:$B$79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Model'!$D$20:$D$79</c:f>
              <c:numCache>
                <c:formatCode>[$₹-4009]\ #,##0</c:formatCode>
                <c:ptCount val="60"/>
                <c:pt idx="0">
                  <c:v>91.999999999992056</c:v>
                </c:pt>
                <c:pt idx="1">
                  <c:v>164.05999999997974</c:v>
                </c:pt>
                <c:pt idx="2">
                  <c:v>236.18004999996714</c:v>
                </c:pt>
                <c:pt idx="3">
                  <c:v>308.36020004162748</c:v>
                </c:pt>
                <c:pt idx="4">
                  <c:v>400.60050020832222</c:v>
                </c:pt>
                <c:pt idx="5">
                  <c:v>472.90100062513943</c:v>
                </c:pt>
                <c:pt idx="6">
                  <c:v>545.26175145898969</c:v>
                </c:pt>
                <c:pt idx="7">
                  <c:v>617.68280291852966</c:v>
                </c:pt>
                <c:pt idx="8">
                  <c:v>710.16420525429555</c:v>
                </c:pt>
                <c:pt idx="9">
                  <c:v>782.70600875864659</c:v>
                </c:pt>
                <c:pt idx="10">
                  <c:v>855.30826376593711</c:v>
                </c:pt>
                <c:pt idx="11">
                  <c:v>927.97102065240142</c:v>
                </c:pt>
                <c:pt idx="12">
                  <c:v>1020.6943298362692</c:v>
                </c:pt>
                <c:pt idx="13">
                  <c:v>1093.4782417777842</c:v>
                </c:pt>
                <c:pt idx="14">
                  <c:v>1166.3228069792624</c:v>
                </c:pt>
                <c:pt idx="15">
                  <c:v>1239.228075985073</c:v>
                </c:pt>
                <c:pt idx="16">
                  <c:v>1332.1940993817136</c:v>
                </c:pt>
                <c:pt idx="17">
                  <c:v>1405.2209277978504</c:v>
                </c:pt>
                <c:pt idx="18">
                  <c:v>1478.3086119043369</c:v>
                </c:pt>
                <c:pt idx="19">
                  <c:v>1551.457202414251</c:v>
                </c:pt>
                <c:pt idx="20">
                  <c:v>1644.6667500829353</c:v>
                </c:pt>
                <c:pt idx="21">
                  <c:v>1717.937305707977</c:v>
                </c:pt>
                <c:pt idx="22">
                  <c:v>1791.268920129399</c:v>
                </c:pt>
                <c:pt idx="23">
                  <c:v>1864.661644229489</c:v>
                </c:pt>
                <c:pt idx="24">
                  <c:v>1958.1155289330086</c:v>
                </c:pt>
                <c:pt idx="25">
                  <c:v>2031.6306252070988</c:v>
                </c:pt>
                <c:pt idx="26">
                  <c:v>2105.2069840614331</c:v>
                </c:pt>
                <c:pt idx="27">
                  <c:v>2178.8446565481399</c:v>
                </c:pt>
                <c:pt idx="28">
                  <c:v>2252.5436937619197</c:v>
                </c:pt>
                <c:pt idx="29">
                  <c:v>2346.3041468400424</c:v>
                </c:pt>
                <c:pt idx="30">
                  <c:v>2420.1260669624066</c:v>
                </c:pt>
                <c:pt idx="31">
                  <c:v>2494.0095053515397</c:v>
                </c:pt>
                <c:pt idx="32">
                  <c:v>2567.9545132726544</c:v>
                </c:pt>
                <c:pt idx="33">
                  <c:v>2661.9611420337069</c:v>
                </c:pt>
                <c:pt idx="34">
                  <c:v>2736.0294429853966</c:v>
                </c:pt>
                <c:pt idx="35">
                  <c:v>2810.1594675212059</c:v>
                </c:pt>
                <c:pt idx="36">
                  <c:v>2884.3512670774548</c:v>
                </c:pt>
                <c:pt idx="37">
                  <c:v>2978.6048931333416</c:v>
                </c:pt>
                <c:pt idx="38">
                  <c:v>3052.9203972109435</c:v>
                </c:pt>
                <c:pt idx="39">
                  <c:v>3127.2978308752713</c:v>
                </c:pt>
                <c:pt idx="40">
                  <c:v>3201.7372457343486</c:v>
                </c:pt>
                <c:pt idx="41">
                  <c:v>3296.2386934390952</c:v>
                </c:pt>
                <c:pt idx="42">
                  <c:v>3370.8022256836171</c:v>
                </c:pt>
                <c:pt idx="43">
                  <c:v>3445.4278942050109</c:v>
                </c:pt>
                <c:pt idx="44">
                  <c:v>3520.1157507835032</c:v>
                </c:pt>
                <c:pt idx="45">
                  <c:v>3614.8658472424827</c:v>
                </c:pt>
                <c:pt idx="46">
                  <c:v>3689.6782354485063</c:v>
                </c:pt>
                <c:pt idx="47">
                  <c:v>3764.5529673113715</c:v>
                </c:pt>
                <c:pt idx="48">
                  <c:v>3839.4900947841188</c:v>
                </c:pt>
                <c:pt idx="49">
                  <c:v>3934.4896698630882</c:v>
                </c:pt>
                <c:pt idx="50">
                  <c:v>4009.5517445879577</c:v>
                </c:pt>
                <c:pt idx="51">
                  <c:v>4084.6763710417822</c:v>
                </c:pt>
                <c:pt idx="52">
                  <c:v>4159.8636013509931</c:v>
                </c:pt>
                <c:pt idx="53">
                  <c:v>4235.1134876854167</c:v>
                </c:pt>
                <c:pt idx="54">
                  <c:v>4330.4260822584865</c:v>
                </c:pt>
                <c:pt idx="55">
                  <c:v>4405.8014373270134</c:v>
                </c:pt>
                <c:pt idx="56">
                  <c:v>4481.239605191452</c:v>
                </c:pt>
                <c:pt idx="57">
                  <c:v>4556.740638195768</c:v>
                </c:pt>
                <c:pt idx="58">
                  <c:v>4652.3045887275921</c:v>
                </c:pt>
                <c:pt idx="59">
                  <c:v>4727.9315092181805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'Cost Benefit Analysis Model'!$E$19</c:f>
              <c:strCache>
                <c:ptCount val="1"/>
                <c:pt idx="0">
                  <c:v>CFL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Model'!$B$20:$B$79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Model'!$E$20:$E$79</c:f>
              <c:numCache>
                <c:formatCode>[$₹-4009]\ #,##0</c:formatCode>
                <c:ptCount val="60"/>
                <c:pt idx="0">
                  <c:v>136.79999999999814</c:v>
                </c:pt>
                <c:pt idx="1">
                  <c:v>153.61399999999526</c:v>
                </c:pt>
                <c:pt idx="2">
                  <c:v>170.442011666659</c:v>
                </c:pt>
                <c:pt idx="3">
                  <c:v>187.28404667637975</c:v>
                </c:pt>
                <c:pt idx="4">
                  <c:v>204.14011671527518</c:v>
                </c:pt>
                <c:pt idx="5">
                  <c:v>221.0102334791992</c:v>
                </c:pt>
                <c:pt idx="6">
                  <c:v>237.89440867376425</c:v>
                </c:pt>
                <c:pt idx="7">
                  <c:v>254.79265401432357</c:v>
                </c:pt>
                <c:pt idx="8">
                  <c:v>271.7049812260023</c:v>
                </c:pt>
                <c:pt idx="9">
                  <c:v>288.6314020436842</c:v>
                </c:pt>
                <c:pt idx="10">
                  <c:v>305.571928212052</c:v>
                </c:pt>
                <c:pt idx="11">
                  <c:v>322.52657148556034</c:v>
                </c:pt>
                <c:pt idx="12">
                  <c:v>339.49534362846282</c:v>
                </c:pt>
                <c:pt idx="13">
                  <c:v>356.47825641481631</c:v>
                </c:pt>
                <c:pt idx="14">
                  <c:v>373.47532162849461</c:v>
                </c:pt>
                <c:pt idx="15">
                  <c:v>390.4865510631837</c:v>
                </c:pt>
                <c:pt idx="16">
                  <c:v>407.51195652239988</c:v>
                </c:pt>
                <c:pt idx="17">
                  <c:v>424.55154981949846</c:v>
                </c:pt>
                <c:pt idx="18">
                  <c:v>441.60534277767857</c:v>
                </c:pt>
                <c:pt idx="19">
                  <c:v>458.67334722999192</c:v>
                </c:pt>
                <c:pt idx="20">
                  <c:v>475.75557501935162</c:v>
                </c:pt>
                <c:pt idx="21">
                  <c:v>492.85203799852798</c:v>
                </c:pt>
                <c:pt idx="22">
                  <c:v>509.96274803019315</c:v>
                </c:pt>
                <c:pt idx="23">
                  <c:v>527.08771698688076</c:v>
                </c:pt>
                <c:pt idx="24">
                  <c:v>544.22695675103535</c:v>
                </c:pt>
                <c:pt idx="25">
                  <c:v>561.38047921498969</c:v>
                </c:pt>
                <c:pt idx="26">
                  <c:v>578.54829628100106</c:v>
                </c:pt>
                <c:pt idx="27">
                  <c:v>595.73041986123269</c:v>
                </c:pt>
                <c:pt idx="28">
                  <c:v>612.92686187778122</c:v>
                </c:pt>
                <c:pt idx="29">
                  <c:v>630.13763426267656</c:v>
                </c:pt>
                <c:pt idx="30">
                  <c:v>647.36274895789484</c:v>
                </c:pt>
                <c:pt idx="31">
                  <c:v>664.60221791535935</c:v>
                </c:pt>
                <c:pt idx="32">
                  <c:v>681.85605309695268</c:v>
                </c:pt>
                <c:pt idx="33">
                  <c:v>819.12426647453162</c:v>
                </c:pt>
                <c:pt idx="34">
                  <c:v>836.40687002992593</c:v>
                </c:pt>
                <c:pt idx="35">
                  <c:v>853.70387575494806</c:v>
                </c:pt>
                <c:pt idx="36">
                  <c:v>871.01529565140606</c:v>
                </c:pt>
                <c:pt idx="37">
                  <c:v>888.34114173111311</c:v>
                </c:pt>
                <c:pt idx="38">
                  <c:v>905.68142601588681</c:v>
                </c:pt>
                <c:pt idx="39">
                  <c:v>923.03616053756332</c:v>
                </c:pt>
                <c:pt idx="40">
                  <c:v>940.40535733801471</c:v>
                </c:pt>
                <c:pt idx="41">
                  <c:v>957.78902846912217</c:v>
                </c:pt>
                <c:pt idx="42">
                  <c:v>975.18718599284398</c:v>
                </c:pt>
                <c:pt idx="43">
                  <c:v>992.59984198116933</c:v>
                </c:pt>
                <c:pt idx="44">
                  <c:v>1010.0270085161508</c:v>
                </c:pt>
                <c:pt idx="45">
                  <c:v>1027.4686976899127</c:v>
                </c:pt>
                <c:pt idx="46">
                  <c:v>1044.9249216046514</c:v>
                </c:pt>
                <c:pt idx="47">
                  <c:v>1062.3956923726532</c:v>
                </c:pt>
                <c:pt idx="48">
                  <c:v>1079.8810221162944</c:v>
                </c:pt>
                <c:pt idx="49">
                  <c:v>1097.3809229680539</c:v>
                </c:pt>
                <c:pt idx="50">
                  <c:v>1114.8954070705236</c:v>
                </c:pt>
                <c:pt idx="51">
                  <c:v>1132.4244865764158</c:v>
                </c:pt>
                <c:pt idx="52">
                  <c:v>1149.968173648565</c:v>
                </c:pt>
                <c:pt idx="53">
                  <c:v>1167.5264804599306</c:v>
                </c:pt>
                <c:pt idx="54">
                  <c:v>1185.099419193647</c:v>
                </c:pt>
                <c:pt idx="55">
                  <c:v>1202.6870020429697</c:v>
                </c:pt>
                <c:pt idx="56">
                  <c:v>1220.2892412113388</c:v>
                </c:pt>
                <c:pt idx="57">
                  <c:v>1237.906148912346</c:v>
                </c:pt>
                <c:pt idx="58">
                  <c:v>1255.5377373697715</c:v>
                </c:pt>
                <c:pt idx="59">
                  <c:v>1273.1840188175756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'Cost Benefit Analysis Model'!$F$19</c:f>
              <c:strCache>
                <c:ptCount val="1"/>
                <c:pt idx="0">
                  <c:v>LED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Model'!$B$20:$B$79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Model'!$F$20:$F$79</c:f>
              <c:numCache>
                <c:formatCode>[$₹-4009]\ #,##0</c:formatCode>
                <c:ptCount val="60"/>
                <c:pt idx="0">
                  <c:v>408.39999999999907</c:v>
                </c:pt>
                <c:pt idx="1">
                  <c:v>416.80699999999763</c:v>
                </c:pt>
                <c:pt idx="2">
                  <c:v>425.22100583332951</c:v>
                </c:pt>
                <c:pt idx="3">
                  <c:v>433.64202333818986</c:v>
                </c:pt>
                <c:pt idx="4">
                  <c:v>442.07005835763761</c:v>
                </c:pt>
                <c:pt idx="5">
                  <c:v>450.5051167395996</c:v>
                </c:pt>
                <c:pt idx="6">
                  <c:v>458.94720433688212</c:v>
                </c:pt>
                <c:pt idx="7">
                  <c:v>467.3963270071618</c:v>
                </c:pt>
                <c:pt idx="8">
                  <c:v>475.85249061300112</c:v>
                </c:pt>
                <c:pt idx="9">
                  <c:v>484.31570102184207</c:v>
                </c:pt>
                <c:pt idx="10">
                  <c:v>492.78596410602597</c:v>
                </c:pt>
                <c:pt idx="11">
                  <c:v>501.26328574278017</c:v>
                </c:pt>
                <c:pt idx="12">
                  <c:v>509.74767181423141</c:v>
                </c:pt>
                <c:pt idx="13">
                  <c:v>518.23912820740816</c:v>
                </c:pt>
                <c:pt idx="14">
                  <c:v>526.73766081424731</c:v>
                </c:pt>
                <c:pt idx="15">
                  <c:v>535.24327553159185</c:v>
                </c:pt>
                <c:pt idx="16">
                  <c:v>543.75597826119997</c:v>
                </c:pt>
                <c:pt idx="17">
                  <c:v>552.2757749097492</c:v>
                </c:pt>
                <c:pt idx="18">
                  <c:v>560.80267138883926</c:v>
                </c:pt>
                <c:pt idx="19">
                  <c:v>569.33667361499602</c:v>
                </c:pt>
                <c:pt idx="20">
                  <c:v>577.87778750967584</c:v>
                </c:pt>
                <c:pt idx="21">
                  <c:v>586.42601899926399</c:v>
                </c:pt>
                <c:pt idx="22">
                  <c:v>594.98137401509655</c:v>
                </c:pt>
                <c:pt idx="23">
                  <c:v>603.54385849344044</c:v>
                </c:pt>
                <c:pt idx="24">
                  <c:v>612.11347837551762</c:v>
                </c:pt>
                <c:pt idx="25">
                  <c:v>620.69023960749485</c:v>
                </c:pt>
                <c:pt idx="26">
                  <c:v>629.27414814050053</c:v>
                </c:pt>
                <c:pt idx="27">
                  <c:v>637.8652099306164</c:v>
                </c:pt>
                <c:pt idx="28">
                  <c:v>646.46343093889061</c:v>
                </c:pt>
                <c:pt idx="29">
                  <c:v>655.06881713133828</c:v>
                </c:pt>
                <c:pt idx="30">
                  <c:v>663.68137447894742</c:v>
                </c:pt>
                <c:pt idx="31">
                  <c:v>672.30110895767962</c:v>
                </c:pt>
                <c:pt idx="32">
                  <c:v>680.92802654847628</c:v>
                </c:pt>
                <c:pt idx="33">
                  <c:v>689.56213323726581</c:v>
                </c:pt>
                <c:pt idx="34">
                  <c:v>698.20343501496291</c:v>
                </c:pt>
                <c:pt idx="35">
                  <c:v>706.85193787747403</c:v>
                </c:pt>
                <c:pt idx="36">
                  <c:v>715.50764782570309</c:v>
                </c:pt>
                <c:pt idx="37">
                  <c:v>724.17057086555656</c:v>
                </c:pt>
                <c:pt idx="38">
                  <c:v>732.84071300794335</c:v>
                </c:pt>
                <c:pt idx="39">
                  <c:v>741.51808026878166</c:v>
                </c:pt>
                <c:pt idx="40">
                  <c:v>750.20267866900735</c:v>
                </c:pt>
                <c:pt idx="41">
                  <c:v>758.89451423456103</c:v>
                </c:pt>
                <c:pt idx="42">
                  <c:v>767.59359299642199</c:v>
                </c:pt>
                <c:pt idx="43">
                  <c:v>776.29992099058472</c:v>
                </c:pt>
                <c:pt idx="44">
                  <c:v>785.01350425807539</c:v>
                </c:pt>
                <c:pt idx="45">
                  <c:v>793.73434884495634</c:v>
                </c:pt>
                <c:pt idx="46">
                  <c:v>802.46246080232572</c:v>
                </c:pt>
                <c:pt idx="47">
                  <c:v>811.19784618632661</c:v>
                </c:pt>
                <c:pt idx="48">
                  <c:v>819.94051105814719</c:v>
                </c:pt>
                <c:pt idx="49">
                  <c:v>828.69046148402697</c:v>
                </c:pt>
                <c:pt idx="50">
                  <c:v>837.44770353526178</c:v>
                </c:pt>
                <c:pt idx="51">
                  <c:v>846.2122432882079</c:v>
                </c:pt>
                <c:pt idx="52">
                  <c:v>854.98408682428249</c:v>
                </c:pt>
                <c:pt idx="53">
                  <c:v>863.76324022996528</c:v>
                </c:pt>
                <c:pt idx="54">
                  <c:v>872.5497095968235</c:v>
                </c:pt>
                <c:pt idx="55">
                  <c:v>881.34350102148483</c:v>
                </c:pt>
                <c:pt idx="56">
                  <c:v>890.14462060566939</c:v>
                </c:pt>
                <c:pt idx="57">
                  <c:v>898.953074456173</c:v>
                </c:pt>
                <c:pt idx="58">
                  <c:v>907.76886868488577</c:v>
                </c:pt>
                <c:pt idx="59">
                  <c:v>916.59200940878782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08688"/>
        <c:axId val="397309248"/>
      </c:lineChart>
      <c:catAx>
        <c:axId val="39730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092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9730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[$₹-4009]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0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492680733344083"/>
          <c:y val="6.7544738725841096E-3"/>
          <c:w val="0.40108349584793523"/>
          <c:h val="0.12321944539541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2" dropStyle="combo" dx="16" fmlaLink="$I$20" fmlaRange="$P$22:$P$41" noThreeD="1" sel="16" val="8"/>
</file>

<file path=xl/ctrlProps/ctrlProp2.xml><?xml version="1.0" encoding="utf-8"?>
<formControlPr xmlns="http://schemas.microsoft.com/office/spreadsheetml/2009/9/main" objectType="Drop" dropLines="20" dropStyle="combo" dx="16" fmlaLink="$J$19" fmlaRange="$Q$22:$Q$24" noThreeD="1" sel="3" val="0"/>
</file>

<file path=xl/ctrlProps/ctrlProp3.xml><?xml version="1.0" encoding="utf-8"?>
<formControlPr xmlns="http://schemas.microsoft.com/office/spreadsheetml/2009/9/main" objectType="Drop" dropStyle="combo" dx="16" fmlaLink="$I$21" fmlaRange="$R$22:$R$45" noThreeD="1" sel="16" val="11"/>
</file>

<file path=xl/ctrlProps/ctrlProp4.xml><?xml version="1.0" encoding="utf-8"?>
<formControlPr xmlns="http://schemas.microsoft.com/office/spreadsheetml/2009/9/main" objectType="Drop" dropLines="9" dropStyle="combo" dx="16" fmlaLink="$K$22" fmlaRange="$S$22:$S$30" noThreeD="1" sel="5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orms.aweber.com/form/95/1834602295.htm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1582016</xdr:colOff>
      <xdr:row>1</xdr:row>
      <xdr:rowOff>55086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582016" cy="798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16</xdr:col>
      <xdr:colOff>0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581025</xdr:colOff>
          <xdr:row>6</xdr:row>
          <xdr:rowOff>0</xdr:rowOff>
        </xdr:from>
        <xdr:to>
          <xdr:col>18</xdr:col>
          <xdr:colOff>699135</xdr:colOff>
          <xdr:row>6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190500</xdr:rowOff>
        </xdr:from>
        <xdr:to>
          <xdr:col>20</xdr:col>
          <xdr:colOff>85726</xdr:colOff>
          <xdr:row>7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28575</xdr:rowOff>
        </xdr:from>
        <xdr:to>
          <xdr:col>19</xdr:col>
          <xdr:colOff>3810</xdr:colOff>
          <xdr:row>8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323850</xdr:colOff>
          <xdr:row>7</xdr:row>
          <xdr:rowOff>28575</xdr:rowOff>
        </xdr:from>
        <xdr:to>
          <xdr:col>20</xdr:col>
          <xdr:colOff>466726</xdr:colOff>
          <xdr:row>8</xdr:row>
          <xdr:rowOff>28575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123824</xdr:colOff>
      <xdr:row>4</xdr:row>
      <xdr:rowOff>0</xdr:rowOff>
    </xdr:from>
    <xdr:to>
      <xdr:col>20</xdr:col>
      <xdr:colOff>609599</xdr:colOff>
      <xdr:row>15</xdr:row>
      <xdr:rowOff>0</xdr:rowOff>
    </xdr:to>
    <xdr:sp macro="" textlink="">
      <xdr:nvSpPr>
        <xdr:cNvPr id="6" name="Rectangle 5"/>
        <xdr:cNvSpPr/>
      </xdr:nvSpPr>
      <xdr:spPr>
        <a:xfrm>
          <a:off x="11410949" y="1314450"/>
          <a:ext cx="2695575" cy="219075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209550</xdr:colOff>
      <xdr:row>0</xdr:row>
      <xdr:rowOff>657225</xdr:rowOff>
    </xdr:from>
    <xdr:to>
      <xdr:col>14</xdr:col>
      <xdr:colOff>514350</xdr:colOff>
      <xdr:row>1</xdr:row>
      <xdr:rowOff>104775</xdr:rowOff>
    </xdr:to>
    <xdr:sp macro="" textlink="">
      <xdr:nvSpPr>
        <xdr:cNvPr id="8" name="Rounded Rectangular Callout 7">
          <a:hlinkClick xmlns:r="http://schemas.openxmlformats.org/officeDocument/2006/relationships" r:id="rId3"/>
        </xdr:cNvPr>
        <xdr:cNvSpPr/>
      </xdr:nvSpPr>
      <xdr:spPr>
        <a:xfrm>
          <a:off x="9667875" y="657225"/>
          <a:ext cx="914400" cy="190500"/>
        </a:xfrm>
        <a:prstGeom prst="wedgeRoundRectCallout">
          <a:avLst>
            <a:gd name="adj1" fmla="val -20833"/>
            <a:gd name="adj2" fmla="val -83214"/>
            <a:gd name="adj3" fmla="val 16667"/>
          </a:avLst>
        </a:prstGeom>
        <a:ln>
          <a:solidFill>
            <a:schemeClr val="tx1">
              <a:lumMod val="50000"/>
              <a:lumOff val="5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Click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://forms.aweber.com/form/95/1834602295.htm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84"/>
  <sheetViews>
    <sheetView showGridLines="0" tabSelected="1" zoomScaleNormal="100" workbookViewId="0">
      <selection activeCell="C6" sqref="C6"/>
    </sheetView>
  </sheetViews>
  <sheetFormatPr defaultRowHeight="15" x14ac:dyDescent="0.25"/>
  <cols>
    <col min="1" max="1" width="2.140625" customWidth="1"/>
    <col min="2" max="2" width="28.42578125" bestFit="1" customWidth="1"/>
    <col min="3" max="6" width="9.140625" customWidth="1"/>
    <col min="8" max="8" width="16.28515625" customWidth="1"/>
    <col min="9" max="9" width="11" customWidth="1"/>
    <col min="11" max="11" width="10.85546875" bestFit="1" customWidth="1"/>
    <col min="17" max="17" width="1.85546875" customWidth="1"/>
    <col min="18" max="19" width="10.5703125" customWidth="1"/>
    <col min="20" max="20" width="10.140625" customWidth="1"/>
  </cols>
  <sheetData>
    <row r="1" spans="2:21" s="1" customFormat="1" ht="58.5" customHeight="1" x14ac:dyDescent="0.25">
      <c r="C1" s="1" t="s">
        <v>0</v>
      </c>
      <c r="I1" s="59" t="s">
        <v>77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3" spans="2:21" x14ac:dyDescent="0.25">
      <c r="B3" s="13" t="s">
        <v>1</v>
      </c>
      <c r="C3" s="14"/>
      <c r="D3" s="14"/>
      <c r="E3" s="15"/>
      <c r="I3" s="13" t="s">
        <v>16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5" spans="2:21" ht="22.5" customHeight="1" x14ac:dyDescent="0.25">
      <c r="C5" s="37" t="s">
        <v>10</v>
      </c>
      <c r="D5" s="37" t="s">
        <v>11</v>
      </c>
      <c r="E5" s="37" t="s">
        <v>12</v>
      </c>
      <c r="I5" s="50" t="s">
        <v>73</v>
      </c>
      <c r="J5" s="51"/>
      <c r="K5" s="51"/>
      <c r="L5" s="51"/>
      <c r="M5" s="51"/>
      <c r="N5" s="52"/>
      <c r="O5" s="51"/>
      <c r="P5" s="53"/>
      <c r="Q5" s="43"/>
      <c r="R5" s="44" t="s">
        <v>69</v>
      </c>
      <c r="S5" s="44"/>
      <c r="T5" s="44"/>
      <c r="U5" s="44"/>
    </row>
    <row r="6" spans="2:21" x14ac:dyDescent="0.25">
      <c r="B6" s="7" t="s">
        <v>74</v>
      </c>
      <c r="C6" s="42">
        <v>20</v>
      </c>
      <c r="D6" s="42">
        <v>120</v>
      </c>
      <c r="E6" s="42">
        <v>400</v>
      </c>
      <c r="I6" s="54"/>
      <c r="J6" s="3"/>
      <c r="K6" s="3"/>
      <c r="L6" s="3"/>
      <c r="M6" s="3"/>
      <c r="N6" s="3"/>
      <c r="O6" s="3"/>
      <c r="P6" s="55"/>
      <c r="Q6" s="3"/>
      <c r="R6" s="3"/>
      <c r="S6" s="3"/>
      <c r="T6" s="3"/>
      <c r="U6" s="3"/>
    </row>
    <row r="7" spans="2:21" x14ac:dyDescent="0.25">
      <c r="B7" s="7" t="s">
        <v>3</v>
      </c>
      <c r="C7" s="35">
        <v>1000</v>
      </c>
      <c r="D7" s="35">
        <v>8000</v>
      </c>
      <c r="E7" s="35">
        <v>25000</v>
      </c>
      <c r="I7" s="54"/>
      <c r="J7" s="3"/>
      <c r="K7" s="3"/>
      <c r="L7" s="3"/>
      <c r="M7" s="3"/>
      <c r="N7" s="3"/>
      <c r="O7" s="3"/>
      <c r="P7" s="55"/>
      <c r="Q7" s="3"/>
      <c r="R7" s="46" t="s">
        <v>34</v>
      </c>
      <c r="S7" s="3"/>
      <c r="T7" s="3"/>
      <c r="U7" s="45" t="str">
        <f>"bulb"&amp;IF(I20&gt;1,"s","")</f>
        <v>bulbs</v>
      </c>
    </row>
    <row r="8" spans="2:21" x14ac:dyDescent="0.25">
      <c r="B8" s="7" t="s">
        <v>4</v>
      </c>
      <c r="C8" s="35">
        <v>60</v>
      </c>
      <c r="D8" s="35">
        <v>14</v>
      </c>
      <c r="E8" s="35">
        <v>7</v>
      </c>
      <c r="I8" s="54"/>
      <c r="J8" s="3"/>
      <c r="K8" s="3"/>
      <c r="L8" s="3"/>
      <c r="M8" s="3"/>
      <c r="N8" s="3"/>
      <c r="O8" s="3"/>
      <c r="P8" s="55"/>
      <c r="Q8" s="3"/>
      <c r="R8" s="3"/>
      <c r="S8" s="3"/>
      <c r="T8" s="49" t="s">
        <v>76</v>
      </c>
      <c r="U8" s="3"/>
    </row>
    <row r="9" spans="2:21" x14ac:dyDescent="0.25">
      <c r="I9" s="54"/>
      <c r="J9" s="3"/>
      <c r="K9" s="3"/>
      <c r="L9" s="3"/>
      <c r="M9" s="3"/>
      <c r="N9" s="3"/>
      <c r="O9" s="3"/>
      <c r="P9" s="55"/>
      <c r="Q9" s="3"/>
      <c r="R9" s="3"/>
      <c r="S9" s="3"/>
      <c r="T9" s="3"/>
      <c r="U9" s="3"/>
    </row>
    <row r="10" spans="2:21" x14ac:dyDescent="0.25">
      <c r="I10" s="54"/>
      <c r="J10" s="3"/>
      <c r="K10" s="3"/>
      <c r="L10" s="3"/>
      <c r="M10" s="3"/>
      <c r="N10" s="3"/>
      <c r="O10" s="3"/>
      <c r="P10" s="55"/>
      <c r="Q10" s="3"/>
      <c r="R10" s="47" t="str">
        <f>"Your total cost would be "&amp;TEXT(I29,"₹#,##")</f>
        <v>Your total cost would be ₹49,416</v>
      </c>
      <c r="S10" s="4"/>
      <c r="T10" s="4"/>
      <c r="U10" s="3"/>
    </row>
    <row r="11" spans="2:21" x14ac:dyDescent="0.25">
      <c r="B11" s="13" t="s">
        <v>14</v>
      </c>
      <c r="C11" s="15"/>
      <c r="I11" s="54"/>
      <c r="J11" s="3"/>
      <c r="K11" s="3"/>
      <c r="L11" s="3"/>
      <c r="M11" s="3"/>
      <c r="N11" s="3"/>
      <c r="O11" s="3"/>
      <c r="P11" s="55"/>
      <c r="Q11" s="3"/>
      <c r="R11" s="46"/>
      <c r="S11" s="3"/>
      <c r="T11" s="3"/>
      <c r="U11" s="3"/>
    </row>
    <row r="12" spans="2:21" x14ac:dyDescent="0.25">
      <c r="B12" s="6" t="s">
        <v>5</v>
      </c>
      <c r="C12" s="20">
        <v>5</v>
      </c>
      <c r="I12" s="54"/>
      <c r="J12" s="3"/>
      <c r="K12" s="3"/>
      <c r="L12" s="3"/>
      <c r="M12" s="3"/>
      <c r="N12" s="3"/>
      <c r="O12" s="3"/>
      <c r="P12" s="55"/>
      <c r="Q12" s="3"/>
      <c r="R12" s="48" t="str">
        <f>H37</f>
        <v>Spend ₹262,561 more with Regular bulbs</v>
      </c>
      <c r="S12" s="3"/>
      <c r="T12" s="3"/>
      <c r="U12" s="3"/>
    </row>
    <row r="13" spans="2:21" x14ac:dyDescent="0.25">
      <c r="B13" s="6" t="s">
        <v>6</v>
      </c>
      <c r="C13" s="36">
        <v>0.01</v>
      </c>
      <c r="I13" s="54"/>
      <c r="J13" s="3"/>
      <c r="K13" s="3"/>
      <c r="L13" s="3"/>
      <c r="M13" s="3"/>
      <c r="N13" s="3"/>
      <c r="O13" s="3"/>
      <c r="P13" s="55"/>
      <c r="Q13" s="3"/>
      <c r="R13" s="48" t="str">
        <f>H38</f>
        <v>Spend ₹33,056 more with CFL bulbs</v>
      </c>
      <c r="S13" s="3"/>
      <c r="T13" s="3"/>
      <c r="U13" s="3"/>
    </row>
    <row r="14" spans="2:21" x14ac:dyDescent="0.25">
      <c r="B14" s="6" t="s">
        <v>9</v>
      </c>
      <c r="C14" s="6">
        <v>8</v>
      </c>
      <c r="I14" s="54"/>
      <c r="J14" s="3"/>
      <c r="K14" s="3"/>
      <c r="L14" s="3"/>
      <c r="M14" s="3"/>
      <c r="N14" s="3"/>
      <c r="O14" s="3"/>
      <c r="P14" s="55"/>
      <c r="Q14" s="3"/>
      <c r="R14" s="3"/>
      <c r="S14" s="3"/>
      <c r="T14" s="3"/>
      <c r="U14" s="3"/>
    </row>
    <row r="15" spans="2:21" x14ac:dyDescent="0.25">
      <c r="I15" s="56"/>
      <c r="J15" s="57"/>
      <c r="K15" s="57"/>
      <c r="L15" s="57"/>
      <c r="M15" s="57"/>
      <c r="N15" s="57"/>
      <c r="O15" s="57"/>
      <c r="P15" s="58"/>
      <c r="Q15" s="3"/>
      <c r="R15" s="3"/>
      <c r="S15" s="3"/>
      <c r="T15" s="3"/>
      <c r="U15" s="3"/>
    </row>
    <row r="17" spans="2:19" x14ac:dyDescent="0.25">
      <c r="B17" s="10" t="s">
        <v>7</v>
      </c>
      <c r="C17" s="11"/>
      <c r="D17" s="11"/>
      <c r="E17" s="11"/>
      <c r="F17" s="12"/>
    </row>
    <row r="19" spans="2:19" x14ac:dyDescent="0.25">
      <c r="B19" s="30" t="s">
        <v>8</v>
      </c>
      <c r="C19" s="30" t="s">
        <v>13</v>
      </c>
      <c r="D19" s="34" t="s">
        <v>10</v>
      </c>
      <c r="E19" s="34" t="s">
        <v>11</v>
      </c>
      <c r="F19" s="34" t="s">
        <v>12</v>
      </c>
      <c r="H19" s="16" t="s">
        <v>17</v>
      </c>
      <c r="I19" s="17" t="str">
        <f>INDEX(bulbs,J19)</f>
        <v>LED</v>
      </c>
      <c r="J19" s="6">
        <v>3</v>
      </c>
      <c r="M19" s="9" t="s">
        <v>30</v>
      </c>
      <c r="N19" s="8" t="s">
        <v>31</v>
      </c>
      <c r="P19" s="13" t="s">
        <v>35</v>
      </c>
      <c r="Q19" s="14"/>
      <c r="R19" s="14"/>
      <c r="S19" s="15"/>
    </row>
    <row r="20" spans="2:19" x14ac:dyDescent="0.25">
      <c r="B20" s="5">
        <v>1</v>
      </c>
      <c r="C20" s="33">
        <f>B20*$C$14*30</f>
        <v>240</v>
      </c>
      <c r="D20" s="20">
        <f>(INT($C20/C$7)+1)*C$6 +
FV($C$13/12,$B20,-$C$14*30*C$8*$C$12/1000)</f>
        <v>91.999999999992056</v>
      </c>
      <c r="E20" s="20">
        <f t="shared" ref="E20:F20" si="0">(INT($C20/D$7)+1)*D$6 + FV($C$13/12,$B20,-$C$14*30*D$8*$C$12/1000)</f>
        <v>136.79999999999814</v>
      </c>
      <c r="F20" s="20">
        <f t="shared" si="0"/>
        <v>408.39999999999907</v>
      </c>
      <c r="H20" s="6" t="s">
        <v>19</v>
      </c>
      <c r="I20" s="6">
        <v>16</v>
      </c>
      <c r="M20" s="5">
        <v>1</v>
      </c>
      <c r="N20" s="6">
        <f>$I$25*(1+$C$13)^(M20-1)</f>
        <v>654.08000000000004</v>
      </c>
    </row>
    <row r="21" spans="2:19" x14ac:dyDescent="0.25">
      <c r="B21" s="5">
        <v>2</v>
      </c>
      <c r="C21" s="33">
        <f t="shared" ref="C21:C79" si="1">B21*$C$14*30</f>
        <v>480</v>
      </c>
      <c r="D21" s="20">
        <f t="shared" ref="D21:F79" si="2">(INT($C21/C$7)+1)*C$6 + FV($C$13/12,$B21,-$C$14*30*C$8*$C$12/1000)</f>
        <v>164.05999999997974</v>
      </c>
      <c r="E21" s="20">
        <f t="shared" si="2"/>
        <v>153.61399999999526</v>
      </c>
      <c r="F21" s="20">
        <f t="shared" si="2"/>
        <v>416.80699999999763</v>
      </c>
      <c r="H21" s="6" t="s">
        <v>20</v>
      </c>
      <c r="I21" s="6">
        <v>16</v>
      </c>
      <c r="J21" s="18" t="s">
        <v>28</v>
      </c>
      <c r="M21" s="5">
        <v>2</v>
      </c>
      <c r="N21" s="6">
        <f t="shared" ref="N21:N49" si="3">$I$25*(1+$C$13)^(M21-1)</f>
        <v>660.62080000000003</v>
      </c>
      <c r="P21" s="8" t="s">
        <v>15</v>
      </c>
      <c r="Q21" s="8" t="s">
        <v>2</v>
      </c>
      <c r="R21" s="8" t="s">
        <v>20</v>
      </c>
      <c r="S21" s="8" t="s">
        <v>18</v>
      </c>
    </row>
    <row r="22" spans="2:19" x14ac:dyDescent="0.25">
      <c r="B22" s="5">
        <v>3</v>
      </c>
      <c r="C22" s="33">
        <f t="shared" si="1"/>
        <v>720</v>
      </c>
      <c r="D22" s="20">
        <f t="shared" si="2"/>
        <v>236.18004999996714</v>
      </c>
      <c r="E22" s="20">
        <f t="shared" si="2"/>
        <v>170.442011666659</v>
      </c>
      <c r="F22" s="20">
        <f t="shared" si="2"/>
        <v>425.22100583332951</v>
      </c>
      <c r="H22" s="6" t="s">
        <v>18</v>
      </c>
      <c r="I22" s="6">
        <f>LEFT(INDEX($S$22:$S$30,K22),2)+0</f>
        <v>10</v>
      </c>
      <c r="J22" s="18" t="s">
        <v>27</v>
      </c>
      <c r="K22" s="5">
        <v>5</v>
      </c>
      <c r="M22" s="5">
        <v>3</v>
      </c>
      <c r="N22" s="6">
        <f t="shared" si="3"/>
        <v>667.22700800000007</v>
      </c>
      <c r="P22" s="6">
        <v>1</v>
      </c>
      <c r="Q22" s="6" t="s">
        <v>10</v>
      </c>
      <c r="R22" s="6" t="s">
        <v>36</v>
      </c>
      <c r="S22" s="6" t="s">
        <v>60</v>
      </c>
    </row>
    <row r="23" spans="2:19" x14ac:dyDescent="0.25">
      <c r="B23" s="5">
        <v>4</v>
      </c>
      <c r="C23" s="33">
        <f t="shared" si="1"/>
        <v>960</v>
      </c>
      <c r="D23" s="20">
        <f t="shared" si="2"/>
        <v>308.36020004162748</v>
      </c>
      <c r="E23" s="20">
        <f t="shared" si="2"/>
        <v>187.28404667637975</v>
      </c>
      <c r="F23" s="20">
        <f t="shared" si="2"/>
        <v>433.64202333818986</v>
      </c>
      <c r="M23" s="5">
        <v>4</v>
      </c>
      <c r="N23" s="6">
        <f t="shared" si="3"/>
        <v>673.89927807999993</v>
      </c>
      <c r="P23" s="6">
        <v>2</v>
      </c>
      <c r="Q23" s="6" t="s">
        <v>11</v>
      </c>
      <c r="R23" s="6" t="s">
        <v>37</v>
      </c>
      <c r="S23" s="6" t="s">
        <v>61</v>
      </c>
    </row>
    <row r="24" spans="2:19" x14ac:dyDescent="0.25">
      <c r="B24" s="5">
        <v>5</v>
      </c>
      <c r="C24" s="33">
        <f t="shared" si="1"/>
        <v>1200</v>
      </c>
      <c r="D24" s="20">
        <f t="shared" si="2"/>
        <v>400.60050020832222</v>
      </c>
      <c r="E24" s="20">
        <f t="shared" si="2"/>
        <v>204.14011671527518</v>
      </c>
      <c r="F24" s="20">
        <f t="shared" si="2"/>
        <v>442.07005835763761</v>
      </c>
      <c r="H24" s="2" t="s">
        <v>26</v>
      </c>
      <c r="M24" s="5">
        <v>5</v>
      </c>
      <c r="N24" s="6">
        <f t="shared" si="3"/>
        <v>680.63827086080005</v>
      </c>
      <c r="P24" s="6">
        <v>3</v>
      </c>
      <c r="Q24" s="6" t="s">
        <v>12</v>
      </c>
      <c r="R24" s="6" t="s">
        <v>38</v>
      </c>
      <c r="S24" s="6" t="s">
        <v>62</v>
      </c>
    </row>
    <row r="25" spans="2:19" x14ac:dyDescent="0.25">
      <c r="B25" s="5">
        <v>6</v>
      </c>
      <c r="C25" s="33">
        <f t="shared" si="1"/>
        <v>1440</v>
      </c>
      <c r="D25" s="20">
        <f t="shared" si="2"/>
        <v>472.90100062513943</v>
      </c>
      <c r="E25" s="20">
        <f t="shared" si="2"/>
        <v>221.0102334791992</v>
      </c>
      <c r="F25" s="20">
        <f t="shared" si="2"/>
        <v>450.5051167395996</v>
      </c>
      <c r="H25" s="6" t="s">
        <v>29</v>
      </c>
      <c r="I25" s="19">
        <f>I21*365*I20*INDEX(watts,J19)/1000</f>
        <v>654.08000000000004</v>
      </c>
      <c r="M25" s="5">
        <v>6</v>
      </c>
      <c r="N25" s="6">
        <f t="shared" si="3"/>
        <v>687.44465356940805</v>
      </c>
      <c r="P25" s="6">
        <v>4</v>
      </c>
      <c r="R25" s="6" t="s">
        <v>39</v>
      </c>
      <c r="S25" s="6" t="s">
        <v>63</v>
      </c>
    </row>
    <row r="26" spans="2:19" x14ac:dyDescent="0.25">
      <c r="B26" s="5">
        <v>7</v>
      </c>
      <c r="C26" s="33">
        <f t="shared" si="1"/>
        <v>1680</v>
      </c>
      <c r="D26" s="20">
        <f t="shared" si="2"/>
        <v>545.26175145898969</v>
      </c>
      <c r="E26" s="20">
        <f t="shared" si="2"/>
        <v>237.89440867376425</v>
      </c>
      <c r="F26" s="20">
        <f t="shared" si="2"/>
        <v>458.94720433688212</v>
      </c>
      <c r="H26" s="6" t="s">
        <v>32</v>
      </c>
      <c r="I26" s="20">
        <f>I25*C12</f>
        <v>3270.4</v>
      </c>
      <c r="J26" s="41"/>
      <c r="M26" s="5">
        <v>7</v>
      </c>
      <c r="N26" s="6">
        <f t="shared" si="3"/>
        <v>694.31910010510217</v>
      </c>
      <c r="P26" s="6">
        <v>5</v>
      </c>
      <c r="R26" s="6" t="s">
        <v>40</v>
      </c>
      <c r="S26" s="6" t="s">
        <v>64</v>
      </c>
    </row>
    <row r="27" spans="2:19" x14ac:dyDescent="0.25">
      <c r="B27" s="5">
        <v>8</v>
      </c>
      <c r="C27" s="33">
        <f t="shared" si="1"/>
        <v>1920</v>
      </c>
      <c r="D27" s="20">
        <f t="shared" si="2"/>
        <v>617.68280291852966</v>
      </c>
      <c r="E27" s="20">
        <f t="shared" si="2"/>
        <v>254.79265401432357</v>
      </c>
      <c r="F27" s="20">
        <f t="shared" si="2"/>
        <v>467.3963270071618</v>
      </c>
      <c r="H27" s="6" t="str">
        <f>I22&amp;" yr usage cost"</f>
        <v>10 yr usage cost</v>
      </c>
      <c r="I27" s="20">
        <f>FV(C13,I22,-I26)</f>
        <v>34215.619894480398</v>
      </c>
      <c r="M27" s="5">
        <v>8</v>
      </c>
      <c r="N27" s="6">
        <f t="shared" si="3"/>
        <v>701.26229110615304</v>
      </c>
      <c r="P27" s="6">
        <v>6</v>
      </c>
      <c r="R27" s="6" t="s">
        <v>41</v>
      </c>
      <c r="S27" s="6" t="s">
        <v>65</v>
      </c>
    </row>
    <row r="28" spans="2:19" x14ac:dyDescent="0.25">
      <c r="B28" s="5">
        <v>9</v>
      </c>
      <c r="C28" s="33">
        <f t="shared" si="1"/>
        <v>2160</v>
      </c>
      <c r="D28" s="20">
        <f t="shared" si="2"/>
        <v>710.16420525429555</v>
      </c>
      <c r="E28" s="20">
        <f t="shared" si="2"/>
        <v>271.7049812260023</v>
      </c>
      <c r="F28" s="20">
        <f t="shared" si="2"/>
        <v>475.85249061300112</v>
      </c>
      <c r="H28" s="6" t="s">
        <v>70</v>
      </c>
      <c r="I28" s="20">
        <f>ROUNDUP(I22*I21*I20*365/INDEX(lifetime,$J$19),0)*INDEX(cost,J19)</f>
        <v>15200</v>
      </c>
      <c r="M28" s="5">
        <v>9</v>
      </c>
      <c r="N28" s="6">
        <f t="shared" si="3"/>
        <v>708.27491401721477</v>
      </c>
      <c r="P28" s="6">
        <v>7</v>
      </c>
      <c r="R28" s="6" t="s">
        <v>42</v>
      </c>
      <c r="S28" s="6" t="s">
        <v>66</v>
      </c>
    </row>
    <row r="29" spans="2:19" x14ac:dyDescent="0.25">
      <c r="B29" s="5">
        <v>10</v>
      </c>
      <c r="C29" s="33">
        <f t="shared" si="1"/>
        <v>2400</v>
      </c>
      <c r="D29" s="20">
        <f t="shared" si="2"/>
        <v>782.70600875864659</v>
      </c>
      <c r="E29" s="20">
        <f t="shared" si="2"/>
        <v>288.6314020436842</v>
      </c>
      <c r="F29" s="20">
        <f t="shared" si="2"/>
        <v>484.31570102184207</v>
      </c>
      <c r="H29" s="6" t="s">
        <v>71</v>
      </c>
      <c r="I29" s="20">
        <f>I27+I28</f>
        <v>49415.619894480398</v>
      </c>
      <c r="M29" s="5">
        <v>10</v>
      </c>
      <c r="N29" s="6">
        <f t="shared" si="3"/>
        <v>715.35766315738692</v>
      </c>
      <c r="P29" s="6">
        <v>8</v>
      </c>
      <c r="R29" s="6" t="s">
        <v>43</v>
      </c>
      <c r="S29" s="6" t="s">
        <v>68</v>
      </c>
    </row>
    <row r="30" spans="2:19" x14ac:dyDescent="0.25">
      <c r="B30" s="5">
        <v>11</v>
      </c>
      <c r="C30" s="33">
        <f t="shared" si="1"/>
        <v>2640</v>
      </c>
      <c r="D30" s="20">
        <f t="shared" si="2"/>
        <v>855.30826376593711</v>
      </c>
      <c r="E30" s="20">
        <f t="shared" si="2"/>
        <v>305.571928212052</v>
      </c>
      <c r="F30" s="20">
        <f t="shared" si="2"/>
        <v>492.78596410602597</v>
      </c>
      <c r="M30" s="5">
        <v>11</v>
      </c>
      <c r="N30" s="6">
        <f t="shared" si="3"/>
        <v>722.51123978896089</v>
      </c>
      <c r="P30" s="6">
        <v>9</v>
      </c>
      <c r="R30" s="6" t="s">
        <v>44</v>
      </c>
      <c r="S30" s="6" t="s">
        <v>67</v>
      </c>
    </row>
    <row r="31" spans="2:19" x14ac:dyDescent="0.25">
      <c r="B31" s="5">
        <v>12</v>
      </c>
      <c r="C31" s="33">
        <f t="shared" si="1"/>
        <v>2880</v>
      </c>
      <c r="D31" s="20">
        <f t="shared" si="2"/>
        <v>927.97102065240142</v>
      </c>
      <c r="E31" s="20">
        <f t="shared" si="2"/>
        <v>322.52657148556034</v>
      </c>
      <c r="F31" s="20">
        <f t="shared" si="2"/>
        <v>501.26328574278017</v>
      </c>
      <c r="H31" s="6" t="s">
        <v>21</v>
      </c>
      <c r="I31" s="6"/>
      <c r="M31" s="5">
        <v>12</v>
      </c>
      <c r="N31" s="6">
        <f t="shared" si="3"/>
        <v>729.73635218685035</v>
      </c>
      <c r="P31" s="6">
        <v>10</v>
      </c>
      <c r="R31" s="6" t="s">
        <v>45</v>
      </c>
    </row>
    <row r="32" spans="2:19" x14ac:dyDescent="0.25">
      <c r="B32" s="5">
        <v>13</v>
      </c>
      <c r="C32" s="33">
        <f t="shared" si="1"/>
        <v>3120</v>
      </c>
      <c r="D32" s="20">
        <f t="shared" si="2"/>
        <v>1020.6943298362692</v>
      </c>
      <c r="E32" s="20">
        <f t="shared" si="2"/>
        <v>339.49534362846282</v>
      </c>
      <c r="F32" s="20">
        <f t="shared" si="2"/>
        <v>509.74767181423141</v>
      </c>
      <c r="I32" s="30" t="s">
        <v>33</v>
      </c>
      <c r="J32" s="31" t="s">
        <v>25</v>
      </c>
      <c r="K32" s="32" t="s">
        <v>24</v>
      </c>
      <c r="M32" s="5">
        <v>13</v>
      </c>
      <c r="N32" s="6">
        <f t="shared" si="3"/>
        <v>737.03371570871889</v>
      </c>
      <c r="P32" s="6">
        <v>11</v>
      </c>
      <c r="R32" s="6" t="s">
        <v>46</v>
      </c>
    </row>
    <row r="33" spans="2:18" x14ac:dyDescent="0.25">
      <c r="B33" s="5">
        <v>14</v>
      </c>
      <c r="C33" s="33">
        <f t="shared" si="1"/>
        <v>3360</v>
      </c>
      <c r="D33" s="20">
        <f t="shared" si="2"/>
        <v>1093.4782417777842</v>
      </c>
      <c r="E33" s="20">
        <f t="shared" si="2"/>
        <v>356.47825641481631</v>
      </c>
      <c r="F33" s="20">
        <f t="shared" si="2"/>
        <v>518.23912820740816</v>
      </c>
      <c r="H33" s="6" t="s">
        <v>22</v>
      </c>
      <c r="I33" s="5">
        <f>CHOOSE($J$19,2,1,1)</f>
        <v>1</v>
      </c>
      <c r="J33" s="6">
        <f>I21*365*I20*INDEX(watts,I33)/1000*I22</f>
        <v>56064</v>
      </c>
      <c r="K33" s="20">
        <f>FV($C$13,$I$22,-J33/$I$22*$C$12) + ROUNDUP($I$22*$I$21*$I$20*365/INDEX(lifetime,I33),0)*INDEX(cost,I33)</f>
        <v>311976.74195268913</v>
      </c>
      <c r="M33" s="5">
        <v>14</v>
      </c>
      <c r="N33" s="6">
        <f t="shared" si="3"/>
        <v>744.40405286580608</v>
      </c>
      <c r="P33" s="6">
        <v>12</v>
      </c>
      <c r="R33" s="6" t="s">
        <v>47</v>
      </c>
    </row>
    <row r="34" spans="2:18" x14ac:dyDescent="0.25">
      <c r="B34" s="5">
        <v>15</v>
      </c>
      <c r="C34" s="33">
        <f t="shared" si="1"/>
        <v>3600</v>
      </c>
      <c r="D34" s="20">
        <f t="shared" si="2"/>
        <v>1166.3228069792624</v>
      </c>
      <c r="E34" s="20">
        <f t="shared" si="2"/>
        <v>373.47532162849461</v>
      </c>
      <c r="F34" s="20">
        <f t="shared" si="2"/>
        <v>526.73766081424731</v>
      </c>
      <c r="H34" s="6" t="s">
        <v>23</v>
      </c>
      <c r="I34" s="5">
        <f>CHOOSE($J$19,3,3,2)</f>
        <v>2</v>
      </c>
      <c r="J34" s="6">
        <f>I21*365*I20*INDEX(watts,I34)/1000*I22</f>
        <v>13081.6</v>
      </c>
      <c r="K34" s="20">
        <f>FV($C$13,$I$22,-J34/$I$22*$C$12) + ROUNDUP($I$22*$I$21*$I$20*365/INDEX(lifetime,I34),0)*INDEX(cost,I34)</f>
        <v>82471.239788960796</v>
      </c>
      <c r="M34" s="5">
        <v>15</v>
      </c>
      <c r="N34" s="6">
        <f t="shared" si="3"/>
        <v>751.84809339446417</v>
      </c>
      <c r="P34" s="6">
        <v>13</v>
      </c>
      <c r="R34" s="6" t="s">
        <v>48</v>
      </c>
    </row>
    <row r="35" spans="2:18" x14ac:dyDescent="0.25">
      <c r="B35" s="5">
        <v>16</v>
      </c>
      <c r="C35" s="33">
        <f t="shared" si="1"/>
        <v>3840</v>
      </c>
      <c r="D35" s="20">
        <f t="shared" si="2"/>
        <v>1239.228075985073</v>
      </c>
      <c r="E35" s="20">
        <f t="shared" si="2"/>
        <v>390.4865510631837</v>
      </c>
      <c r="F35" s="20">
        <f t="shared" si="2"/>
        <v>535.24327553159185</v>
      </c>
      <c r="M35" s="5">
        <v>16</v>
      </c>
      <c r="N35" s="6">
        <f t="shared" si="3"/>
        <v>759.36657432840866</v>
      </c>
      <c r="P35" s="6">
        <v>14</v>
      </c>
      <c r="R35" s="6" t="s">
        <v>49</v>
      </c>
    </row>
    <row r="36" spans="2:18" x14ac:dyDescent="0.25">
      <c r="B36" s="5">
        <v>17</v>
      </c>
      <c r="C36" s="33">
        <f t="shared" si="1"/>
        <v>4080</v>
      </c>
      <c r="D36" s="20">
        <f t="shared" si="2"/>
        <v>1332.1940993817136</v>
      </c>
      <c r="E36" s="20">
        <f t="shared" si="2"/>
        <v>407.51195652239988</v>
      </c>
      <c r="F36" s="20">
        <f t="shared" si="2"/>
        <v>543.75597826119997</v>
      </c>
      <c r="H36" s="27" t="s">
        <v>72</v>
      </c>
      <c r="I36" s="28"/>
      <c r="J36" s="28"/>
      <c r="K36" s="29"/>
      <c r="M36" s="5">
        <v>17</v>
      </c>
      <c r="N36" s="6">
        <f t="shared" si="3"/>
        <v>766.96024007169297</v>
      </c>
      <c r="P36" s="6">
        <v>15</v>
      </c>
      <c r="R36" s="6" t="s">
        <v>50</v>
      </c>
    </row>
    <row r="37" spans="2:18" x14ac:dyDescent="0.25">
      <c r="B37" s="5">
        <v>18</v>
      </c>
      <c r="C37" s="33">
        <f t="shared" si="1"/>
        <v>4320</v>
      </c>
      <c r="D37" s="20">
        <f t="shared" si="2"/>
        <v>1405.2209277978504</v>
      </c>
      <c r="E37" s="20">
        <f t="shared" si="2"/>
        <v>424.55154981949846</v>
      </c>
      <c r="F37" s="20">
        <f t="shared" si="2"/>
        <v>552.2757749097492</v>
      </c>
      <c r="H37" s="21" t="str">
        <f>IF($I$29&lt;K33,"Spend ", "Save ")&amp;TEXT(ABS($I$29-K33),"₹#,##")&amp;IF($I$29&lt;K33," more", "")&amp;" with "&amp;INDEX(bulbs,I33)&amp;" bulbs"</f>
        <v>Spend ₹262,561 more with Regular bulbs</v>
      </c>
      <c r="I37" s="22"/>
      <c r="J37" s="22"/>
      <c r="K37" s="23"/>
      <c r="M37" s="5">
        <v>18</v>
      </c>
      <c r="N37" s="6">
        <f t="shared" si="3"/>
        <v>774.6298424724099</v>
      </c>
      <c r="P37" s="6">
        <v>16</v>
      </c>
      <c r="R37" s="6" t="s">
        <v>51</v>
      </c>
    </row>
    <row r="38" spans="2:18" x14ac:dyDescent="0.25">
      <c r="B38" s="5">
        <v>19</v>
      </c>
      <c r="C38" s="33">
        <f t="shared" si="1"/>
        <v>4560</v>
      </c>
      <c r="D38" s="20">
        <f t="shared" si="2"/>
        <v>1478.3086119043369</v>
      </c>
      <c r="E38" s="20">
        <f t="shared" si="2"/>
        <v>441.60534277767857</v>
      </c>
      <c r="F38" s="20">
        <f t="shared" si="2"/>
        <v>560.80267138883926</v>
      </c>
      <c r="H38" s="24" t="str">
        <f>IF($I$29&lt;K34,"Spend ", "Save ")&amp;TEXT(ABS($I$29-K34),"₹#,##")&amp;IF($I$29&lt;K34," more", "")&amp;" with "&amp;INDEX(bulbs,I34)&amp;" bulbs"</f>
        <v>Spend ₹33,056 more with CFL bulbs</v>
      </c>
      <c r="I38" s="25"/>
      <c r="J38" s="25"/>
      <c r="K38" s="26"/>
      <c r="M38" s="5">
        <v>19</v>
      </c>
      <c r="N38" s="6">
        <f t="shared" si="3"/>
        <v>782.37614089713406</v>
      </c>
      <c r="P38" s="6">
        <v>17</v>
      </c>
      <c r="R38" s="6" t="s">
        <v>52</v>
      </c>
    </row>
    <row r="39" spans="2:18" x14ac:dyDescent="0.25">
      <c r="B39" s="5">
        <v>20</v>
      </c>
      <c r="C39" s="33">
        <f t="shared" si="1"/>
        <v>4800</v>
      </c>
      <c r="D39" s="20">
        <f t="shared" si="2"/>
        <v>1551.457202414251</v>
      </c>
      <c r="E39" s="20">
        <f t="shared" si="2"/>
        <v>458.67334722999192</v>
      </c>
      <c r="F39" s="20">
        <f t="shared" si="2"/>
        <v>569.33667361499602</v>
      </c>
      <c r="M39" s="5">
        <v>20</v>
      </c>
      <c r="N39" s="6">
        <f t="shared" si="3"/>
        <v>790.19990230610517</v>
      </c>
      <c r="P39" s="6">
        <v>18</v>
      </c>
      <c r="R39" s="6" t="s">
        <v>53</v>
      </c>
    </row>
    <row r="40" spans="2:18" x14ac:dyDescent="0.25">
      <c r="B40" s="5">
        <v>21</v>
      </c>
      <c r="C40" s="33">
        <f t="shared" si="1"/>
        <v>5040</v>
      </c>
      <c r="D40" s="20">
        <f t="shared" si="2"/>
        <v>1644.6667500829353</v>
      </c>
      <c r="E40" s="20">
        <f t="shared" si="2"/>
        <v>475.75557501935162</v>
      </c>
      <c r="F40" s="20">
        <f t="shared" si="2"/>
        <v>577.87778750967584</v>
      </c>
      <c r="M40" s="5">
        <v>21</v>
      </c>
      <c r="N40" s="6">
        <f t="shared" si="3"/>
        <v>798.10190132916637</v>
      </c>
      <c r="P40" s="6">
        <v>19</v>
      </c>
      <c r="R40" s="6" t="s">
        <v>54</v>
      </c>
    </row>
    <row r="41" spans="2:18" x14ac:dyDescent="0.25">
      <c r="B41" s="5">
        <v>22</v>
      </c>
      <c r="C41" s="33">
        <f t="shared" si="1"/>
        <v>5280</v>
      </c>
      <c r="D41" s="20">
        <f t="shared" si="2"/>
        <v>1717.937305707977</v>
      </c>
      <c r="E41" s="20">
        <f t="shared" si="2"/>
        <v>492.85203799852798</v>
      </c>
      <c r="F41" s="20">
        <f t="shared" si="2"/>
        <v>586.42601899926399</v>
      </c>
      <c r="M41" s="5">
        <v>22</v>
      </c>
      <c r="N41" s="6">
        <f t="shared" si="3"/>
        <v>806.0829203424579</v>
      </c>
      <c r="P41" s="6">
        <v>20</v>
      </c>
      <c r="R41" s="6" t="s">
        <v>55</v>
      </c>
    </row>
    <row r="42" spans="2:18" x14ac:dyDescent="0.25">
      <c r="B42" s="5">
        <v>23</v>
      </c>
      <c r="C42" s="33">
        <f t="shared" si="1"/>
        <v>5520</v>
      </c>
      <c r="D42" s="20">
        <f t="shared" si="2"/>
        <v>1791.268920129399</v>
      </c>
      <c r="E42" s="20">
        <f t="shared" si="2"/>
        <v>509.96274803019315</v>
      </c>
      <c r="F42" s="20">
        <f t="shared" si="2"/>
        <v>594.98137401509655</v>
      </c>
      <c r="M42" s="5">
        <v>23</v>
      </c>
      <c r="N42" s="6">
        <f t="shared" si="3"/>
        <v>814.14374954588266</v>
      </c>
      <c r="R42" s="6" t="s">
        <v>56</v>
      </c>
    </row>
    <row r="43" spans="2:18" x14ac:dyDescent="0.25">
      <c r="B43" s="5">
        <v>24</v>
      </c>
      <c r="C43" s="33">
        <f t="shared" si="1"/>
        <v>5760</v>
      </c>
      <c r="D43" s="20">
        <f t="shared" si="2"/>
        <v>1864.661644229489</v>
      </c>
      <c r="E43" s="20">
        <f t="shared" si="2"/>
        <v>527.08771698688076</v>
      </c>
      <c r="F43" s="20">
        <f t="shared" si="2"/>
        <v>603.54385849344044</v>
      </c>
      <c r="M43" s="5">
        <v>24</v>
      </c>
      <c r="N43" s="6">
        <f t="shared" si="3"/>
        <v>822.28518704134137</v>
      </c>
      <c r="R43" s="6" t="s">
        <v>57</v>
      </c>
    </row>
    <row r="44" spans="2:18" x14ac:dyDescent="0.25">
      <c r="B44" s="5">
        <v>25</v>
      </c>
      <c r="C44" s="33">
        <f t="shared" si="1"/>
        <v>6000</v>
      </c>
      <c r="D44" s="20">
        <f t="shared" si="2"/>
        <v>1958.1155289330086</v>
      </c>
      <c r="E44" s="20">
        <f t="shared" si="2"/>
        <v>544.22695675103535</v>
      </c>
      <c r="F44" s="20">
        <f t="shared" si="2"/>
        <v>612.11347837551762</v>
      </c>
      <c r="M44" s="5">
        <v>25</v>
      </c>
      <c r="N44" s="6">
        <f t="shared" si="3"/>
        <v>830.50803891175497</v>
      </c>
      <c r="R44" s="6" t="s">
        <v>58</v>
      </c>
    </row>
    <row r="45" spans="2:18" x14ac:dyDescent="0.25">
      <c r="B45" s="5">
        <v>26</v>
      </c>
      <c r="C45" s="33">
        <f t="shared" si="1"/>
        <v>6240</v>
      </c>
      <c r="D45" s="20">
        <f t="shared" si="2"/>
        <v>2031.6306252070988</v>
      </c>
      <c r="E45" s="20">
        <f t="shared" si="2"/>
        <v>561.38047921498969</v>
      </c>
      <c r="F45" s="20">
        <f t="shared" si="2"/>
        <v>620.69023960749485</v>
      </c>
      <c r="M45" s="5">
        <v>26</v>
      </c>
      <c r="N45" s="6">
        <f t="shared" si="3"/>
        <v>838.81311930087259</v>
      </c>
      <c r="R45" s="6" t="s">
        <v>59</v>
      </c>
    </row>
    <row r="46" spans="2:18" x14ac:dyDescent="0.25">
      <c r="B46" s="5">
        <v>27</v>
      </c>
      <c r="C46" s="33">
        <f t="shared" si="1"/>
        <v>6480</v>
      </c>
      <c r="D46" s="20">
        <f t="shared" si="2"/>
        <v>2105.2069840614331</v>
      </c>
      <c r="E46" s="20">
        <f t="shared" si="2"/>
        <v>578.54829628100106</v>
      </c>
      <c r="F46" s="20">
        <f t="shared" si="2"/>
        <v>629.27414814050053</v>
      </c>
      <c r="M46" s="5">
        <v>27</v>
      </c>
      <c r="N46" s="6">
        <f t="shared" si="3"/>
        <v>847.20125049388139</v>
      </c>
    </row>
    <row r="47" spans="2:18" x14ac:dyDescent="0.25">
      <c r="B47" s="5">
        <v>28</v>
      </c>
      <c r="C47" s="33">
        <f t="shared" si="1"/>
        <v>6720</v>
      </c>
      <c r="D47" s="20">
        <f t="shared" si="2"/>
        <v>2178.8446565481399</v>
      </c>
      <c r="E47" s="20">
        <f t="shared" si="2"/>
        <v>595.73041986123269</v>
      </c>
      <c r="F47" s="20">
        <f t="shared" si="2"/>
        <v>637.8652099306164</v>
      </c>
      <c r="M47" s="5">
        <v>28</v>
      </c>
      <c r="N47" s="6">
        <f t="shared" si="3"/>
        <v>855.67326299881984</v>
      </c>
    </row>
    <row r="48" spans="2:18" x14ac:dyDescent="0.25">
      <c r="B48" s="5">
        <v>29</v>
      </c>
      <c r="C48" s="33">
        <f t="shared" si="1"/>
        <v>6960</v>
      </c>
      <c r="D48" s="20">
        <f t="shared" si="2"/>
        <v>2252.5436937619197</v>
      </c>
      <c r="E48" s="20">
        <f t="shared" si="2"/>
        <v>612.92686187778122</v>
      </c>
      <c r="F48" s="20">
        <f t="shared" si="2"/>
        <v>646.46343093889061</v>
      </c>
      <c r="M48" s="5">
        <v>29</v>
      </c>
      <c r="N48" s="6">
        <f t="shared" si="3"/>
        <v>864.22999562880818</v>
      </c>
    </row>
    <row r="49" spans="2:14" x14ac:dyDescent="0.25">
      <c r="B49" s="5">
        <v>30</v>
      </c>
      <c r="C49" s="33">
        <f t="shared" si="1"/>
        <v>7200</v>
      </c>
      <c r="D49" s="20">
        <f t="shared" si="2"/>
        <v>2346.3041468400424</v>
      </c>
      <c r="E49" s="20">
        <f t="shared" si="2"/>
        <v>630.13763426267656</v>
      </c>
      <c r="F49" s="20">
        <f t="shared" si="2"/>
        <v>655.06881713133828</v>
      </c>
      <c r="M49" s="5">
        <v>30</v>
      </c>
      <c r="N49" s="6">
        <f t="shared" si="3"/>
        <v>872.87229558509625</v>
      </c>
    </row>
    <row r="50" spans="2:14" x14ac:dyDescent="0.25">
      <c r="B50" s="5">
        <v>31</v>
      </c>
      <c r="C50" s="33">
        <f t="shared" si="1"/>
        <v>7440</v>
      </c>
      <c r="D50" s="20">
        <f t="shared" si="2"/>
        <v>2420.1260669624066</v>
      </c>
      <c r="E50" s="20">
        <f t="shared" si="2"/>
        <v>647.36274895789484</v>
      </c>
      <c r="F50" s="20">
        <f t="shared" si="2"/>
        <v>663.68137447894742</v>
      </c>
    </row>
    <row r="51" spans="2:14" x14ac:dyDescent="0.25">
      <c r="B51" s="5">
        <v>32</v>
      </c>
      <c r="C51" s="33">
        <f t="shared" si="1"/>
        <v>7680</v>
      </c>
      <c r="D51" s="20">
        <f t="shared" si="2"/>
        <v>2494.0095053515397</v>
      </c>
      <c r="E51" s="20">
        <f t="shared" si="2"/>
        <v>664.60221791535935</v>
      </c>
      <c r="F51" s="20">
        <f t="shared" si="2"/>
        <v>672.30110895767962</v>
      </c>
    </row>
    <row r="52" spans="2:14" x14ac:dyDescent="0.25">
      <c r="B52" s="5">
        <v>33</v>
      </c>
      <c r="C52" s="33">
        <f t="shared" si="1"/>
        <v>7920</v>
      </c>
      <c r="D52" s="20">
        <f t="shared" si="2"/>
        <v>2567.9545132726544</v>
      </c>
      <c r="E52" s="20">
        <f t="shared" si="2"/>
        <v>681.85605309695268</v>
      </c>
      <c r="F52" s="20">
        <f t="shared" si="2"/>
        <v>680.92802654847628</v>
      </c>
    </row>
    <row r="53" spans="2:14" x14ac:dyDescent="0.25">
      <c r="B53" s="5">
        <v>34</v>
      </c>
      <c r="C53" s="33">
        <f t="shared" si="1"/>
        <v>8160</v>
      </c>
      <c r="D53" s="20">
        <f t="shared" si="2"/>
        <v>2661.9611420337069</v>
      </c>
      <c r="E53" s="20">
        <f t="shared" si="2"/>
        <v>819.12426647453162</v>
      </c>
      <c r="F53" s="20">
        <f t="shared" si="2"/>
        <v>689.56213323726581</v>
      </c>
    </row>
    <row r="54" spans="2:14" x14ac:dyDescent="0.25">
      <c r="B54" s="5">
        <v>35</v>
      </c>
      <c r="C54" s="33">
        <f t="shared" si="1"/>
        <v>8400</v>
      </c>
      <c r="D54" s="20">
        <f t="shared" si="2"/>
        <v>2736.0294429853966</v>
      </c>
      <c r="E54" s="20">
        <f t="shared" si="2"/>
        <v>836.40687002992593</v>
      </c>
      <c r="F54" s="20">
        <f t="shared" si="2"/>
        <v>698.20343501496291</v>
      </c>
    </row>
    <row r="55" spans="2:14" x14ac:dyDescent="0.25">
      <c r="B55" s="5">
        <v>36</v>
      </c>
      <c r="C55" s="33">
        <f t="shared" si="1"/>
        <v>8640</v>
      </c>
      <c r="D55" s="20">
        <f t="shared" si="2"/>
        <v>2810.1594675212059</v>
      </c>
      <c r="E55" s="20">
        <f t="shared" si="2"/>
        <v>853.70387575494806</v>
      </c>
      <c r="F55" s="20">
        <f t="shared" si="2"/>
        <v>706.85193787747403</v>
      </c>
    </row>
    <row r="56" spans="2:14" x14ac:dyDescent="0.25">
      <c r="B56" s="5">
        <v>37</v>
      </c>
      <c r="C56" s="33">
        <f t="shared" si="1"/>
        <v>8880</v>
      </c>
      <c r="D56" s="20">
        <f t="shared" si="2"/>
        <v>2884.3512670774548</v>
      </c>
      <c r="E56" s="20">
        <f t="shared" si="2"/>
        <v>871.01529565140606</v>
      </c>
      <c r="F56" s="20">
        <f t="shared" si="2"/>
        <v>715.50764782570309</v>
      </c>
    </row>
    <row r="57" spans="2:14" x14ac:dyDescent="0.25">
      <c r="B57" s="5">
        <v>38</v>
      </c>
      <c r="C57" s="33">
        <f t="shared" si="1"/>
        <v>9120</v>
      </c>
      <c r="D57" s="20">
        <f t="shared" si="2"/>
        <v>2978.6048931333416</v>
      </c>
      <c r="E57" s="20">
        <f t="shared" si="2"/>
        <v>888.34114173111311</v>
      </c>
      <c r="F57" s="20">
        <f t="shared" si="2"/>
        <v>724.17057086555656</v>
      </c>
    </row>
    <row r="58" spans="2:14" x14ac:dyDescent="0.25">
      <c r="B58" s="5">
        <v>39</v>
      </c>
      <c r="C58" s="33">
        <f t="shared" si="1"/>
        <v>9360</v>
      </c>
      <c r="D58" s="20">
        <f t="shared" si="2"/>
        <v>3052.9203972109435</v>
      </c>
      <c r="E58" s="20">
        <f t="shared" si="2"/>
        <v>905.68142601588681</v>
      </c>
      <c r="F58" s="20">
        <f t="shared" si="2"/>
        <v>732.84071300794335</v>
      </c>
    </row>
    <row r="59" spans="2:14" x14ac:dyDescent="0.25">
      <c r="B59" s="5">
        <v>40</v>
      </c>
      <c r="C59" s="33">
        <f t="shared" si="1"/>
        <v>9600</v>
      </c>
      <c r="D59" s="20">
        <f t="shared" si="2"/>
        <v>3127.2978308752713</v>
      </c>
      <c r="E59" s="20">
        <f t="shared" si="2"/>
        <v>923.03616053756332</v>
      </c>
      <c r="F59" s="20">
        <f t="shared" si="2"/>
        <v>741.51808026878166</v>
      </c>
    </row>
    <row r="60" spans="2:14" x14ac:dyDescent="0.25">
      <c r="B60" s="5">
        <v>41</v>
      </c>
      <c r="C60" s="33">
        <f t="shared" si="1"/>
        <v>9840</v>
      </c>
      <c r="D60" s="20">
        <f t="shared" si="2"/>
        <v>3201.7372457343486</v>
      </c>
      <c r="E60" s="20">
        <f t="shared" si="2"/>
        <v>940.40535733801471</v>
      </c>
      <c r="F60" s="20">
        <f t="shared" si="2"/>
        <v>750.20267866900735</v>
      </c>
    </row>
    <row r="61" spans="2:14" x14ac:dyDescent="0.25">
      <c r="B61" s="5">
        <v>42</v>
      </c>
      <c r="C61" s="33">
        <f t="shared" si="1"/>
        <v>10080</v>
      </c>
      <c r="D61" s="20">
        <f t="shared" si="2"/>
        <v>3296.2386934390952</v>
      </c>
      <c r="E61" s="20">
        <f t="shared" si="2"/>
        <v>957.78902846912217</v>
      </c>
      <c r="F61" s="20">
        <f t="shared" si="2"/>
        <v>758.89451423456103</v>
      </c>
    </row>
    <row r="62" spans="2:14" x14ac:dyDescent="0.25">
      <c r="B62" s="5">
        <v>43</v>
      </c>
      <c r="C62" s="33">
        <f t="shared" si="1"/>
        <v>10320</v>
      </c>
      <c r="D62" s="20">
        <f t="shared" si="2"/>
        <v>3370.8022256836171</v>
      </c>
      <c r="E62" s="20">
        <f t="shared" si="2"/>
        <v>975.18718599284398</v>
      </c>
      <c r="F62" s="20">
        <f t="shared" si="2"/>
        <v>767.59359299642199</v>
      </c>
    </row>
    <row r="63" spans="2:14" x14ac:dyDescent="0.25">
      <c r="B63" s="5">
        <v>44</v>
      </c>
      <c r="C63" s="33">
        <f t="shared" si="1"/>
        <v>10560</v>
      </c>
      <c r="D63" s="20">
        <f t="shared" si="2"/>
        <v>3445.4278942050109</v>
      </c>
      <c r="E63" s="20">
        <f t="shared" si="2"/>
        <v>992.59984198116933</v>
      </c>
      <c r="F63" s="20">
        <f t="shared" si="2"/>
        <v>776.29992099058472</v>
      </c>
    </row>
    <row r="64" spans="2:14" x14ac:dyDescent="0.25">
      <c r="B64" s="5">
        <v>45</v>
      </c>
      <c r="C64" s="33">
        <f t="shared" si="1"/>
        <v>10800</v>
      </c>
      <c r="D64" s="20">
        <f t="shared" si="2"/>
        <v>3520.1157507835032</v>
      </c>
      <c r="E64" s="20">
        <f t="shared" si="2"/>
        <v>1010.0270085161508</v>
      </c>
      <c r="F64" s="20">
        <f t="shared" si="2"/>
        <v>785.01350425807539</v>
      </c>
    </row>
    <row r="65" spans="2:6" x14ac:dyDescent="0.25">
      <c r="B65" s="5">
        <v>46</v>
      </c>
      <c r="C65" s="33">
        <f t="shared" si="1"/>
        <v>11040</v>
      </c>
      <c r="D65" s="20">
        <f t="shared" si="2"/>
        <v>3614.8658472424827</v>
      </c>
      <c r="E65" s="20">
        <f t="shared" si="2"/>
        <v>1027.4686976899127</v>
      </c>
      <c r="F65" s="20">
        <f t="shared" si="2"/>
        <v>793.73434884495634</v>
      </c>
    </row>
    <row r="66" spans="2:6" x14ac:dyDescent="0.25">
      <c r="B66" s="5">
        <v>47</v>
      </c>
      <c r="C66" s="33">
        <f t="shared" si="1"/>
        <v>11280</v>
      </c>
      <c r="D66" s="20">
        <f t="shared" si="2"/>
        <v>3689.6782354485063</v>
      </c>
      <c r="E66" s="20">
        <f t="shared" si="2"/>
        <v>1044.9249216046514</v>
      </c>
      <c r="F66" s="20">
        <f t="shared" si="2"/>
        <v>802.46246080232572</v>
      </c>
    </row>
    <row r="67" spans="2:6" x14ac:dyDescent="0.25">
      <c r="B67" s="5">
        <v>48</v>
      </c>
      <c r="C67" s="33">
        <f t="shared" si="1"/>
        <v>11520</v>
      </c>
      <c r="D67" s="20">
        <f t="shared" si="2"/>
        <v>3764.5529673113715</v>
      </c>
      <c r="E67" s="20">
        <f t="shared" si="2"/>
        <v>1062.3956923726532</v>
      </c>
      <c r="F67" s="20">
        <f t="shared" si="2"/>
        <v>811.19784618632661</v>
      </c>
    </row>
    <row r="68" spans="2:6" x14ac:dyDescent="0.25">
      <c r="B68" s="5">
        <v>49</v>
      </c>
      <c r="C68" s="33">
        <f t="shared" si="1"/>
        <v>11760</v>
      </c>
      <c r="D68" s="20">
        <f t="shared" si="2"/>
        <v>3839.4900947841188</v>
      </c>
      <c r="E68" s="20">
        <f t="shared" si="2"/>
        <v>1079.8810221162944</v>
      </c>
      <c r="F68" s="20">
        <f t="shared" si="2"/>
        <v>819.94051105814719</v>
      </c>
    </row>
    <row r="69" spans="2:6" x14ac:dyDescent="0.25">
      <c r="B69" s="5">
        <v>50</v>
      </c>
      <c r="C69" s="33">
        <f t="shared" si="1"/>
        <v>12000</v>
      </c>
      <c r="D69" s="20">
        <f t="shared" si="2"/>
        <v>3934.4896698630882</v>
      </c>
      <c r="E69" s="20">
        <f t="shared" si="2"/>
        <v>1097.3809229680539</v>
      </c>
      <c r="F69" s="20">
        <f t="shared" si="2"/>
        <v>828.69046148402697</v>
      </c>
    </row>
    <row r="70" spans="2:6" x14ac:dyDescent="0.25">
      <c r="B70" s="5">
        <v>51</v>
      </c>
      <c r="C70" s="33">
        <f t="shared" si="1"/>
        <v>12240</v>
      </c>
      <c r="D70" s="20">
        <f t="shared" si="2"/>
        <v>4009.5517445879577</v>
      </c>
      <c r="E70" s="20">
        <f t="shared" si="2"/>
        <v>1114.8954070705236</v>
      </c>
      <c r="F70" s="20">
        <f t="shared" si="2"/>
        <v>837.44770353526178</v>
      </c>
    </row>
    <row r="71" spans="2:6" x14ac:dyDescent="0.25">
      <c r="B71" s="5">
        <v>52</v>
      </c>
      <c r="C71" s="33">
        <f t="shared" si="1"/>
        <v>12480</v>
      </c>
      <c r="D71" s="20">
        <f t="shared" si="2"/>
        <v>4084.6763710417822</v>
      </c>
      <c r="E71" s="20">
        <f t="shared" si="2"/>
        <v>1132.4244865764158</v>
      </c>
      <c r="F71" s="20">
        <f t="shared" si="2"/>
        <v>846.2122432882079</v>
      </c>
    </row>
    <row r="72" spans="2:6" x14ac:dyDescent="0.25">
      <c r="B72" s="5">
        <v>53</v>
      </c>
      <c r="C72" s="33">
        <f t="shared" si="1"/>
        <v>12720</v>
      </c>
      <c r="D72" s="20">
        <f t="shared" si="2"/>
        <v>4159.8636013509931</v>
      </c>
      <c r="E72" s="20">
        <f t="shared" si="2"/>
        <v>1149.968173648565</v>
      </c>
      <c r="F72" s="20">
        <f t="shared" si="2"/>
        <v>854.98408682428249</v>
      </c>
    </row>
    <row r="73" spans="2:6" x14ac:dyDescent="0.25">
      <c r="B73" s="5">
        <v>54</v>
      </c>
      <c r="C73" s="33">
        <f t="shared" si="1"/>
        <v>12960</v>
      </c>
      <c r="D73" s="20">
        <f t="shared" si="2"/>
        <v>4235.1134876854167</v>
      </c>
      <c r="E73" s="20">
        <f t="shared" si="2"/>
        <v>1167.5264804599306</v>
      </c>
      <c r="F73" s="20">
        <f t="shared" si="2"/>
        <v>863.76324022996528</v>
      </c>
    </row>
    <row r="74" spans="2:6" x14ac:dyDescent="0.25">
      <c r="B74" s="5">
        <v>55</v>
      </c>
      <c r="C74" s="33">
        <f t="shared" si="1"/>
        <v>13200</v>
      </c>
      <c r="D74" s="20">
        <f t="shared" si="2"/>
        <v>4330.4260822584865</v>
      </c>
      <c r="E74" s="20">
        <f t="shared" si="2"/>
        <v>1185.099419193647</v>
      </c>
      <c r="F74" s="20">
        <f t="shared" si="2"/>
        <v>872.5497095968235</v>
      </c>
    </row>
    <row r="75" spans="2:6" x14ac:dyDescent="0.25">
      <c r="B75" s="5">
        <v>56</v>
      </c>
      <c r="C75" s="33">
        <f t="shared" si="1"/>
        <v>13440</v>
      </c>
      <c r="D75" s="20">
        <f t="shared" si="2"/>
        <v>4405.8014373270134</v>
      </c>
      <c r="E75" s="20">
        <f t="shared" si="2"/>
        <v>1202.6870020429697</v>
      </c>
      <c r="F75" s="20">
        <f t="shared" si="2"/>
        <v>881.34350102148483</v>
      </c>
    </row>
    <row r="76" spans="2:6" x14ac:dyDescent="0.25">
      <c r="B76" s="5">
        <v>57</v>
      </c>
      <c r="C76" s="33">
        <f t="shared" si="1"/>
        <v>13680</v>
      </c>
      <c r="D76" s="20">
        <f t="shared" si="2"/>
        <v>4481.239605191452</v>
      </c>
      <c r="E76" s="20">
        <f t="shared" si="2"/>
        <v>1220.2892412113388</v>
      </c>
      <c r="F76" s="20">
        <f t="shared" si="2"/>
        <v>890.14462060566939</v>
      </c>
    </row>
    <row r="77" spans="2:6" x14ac:dyDescent="0.25">
      <c r="B77" s="5">
        <v>58</v>
      </c>
      <c r="C77" s="33">
        <f t="shared" si="1"/>
        <v>13920</v>
      </c>
      <c r="D77" s="20">
        <f t="shared" si="2"/>
        <v>4556.740638195768</v>
      </c>
      <c r="E77" s="20">
        <f t="shared" si="2"/>
        <v>1237.906148912346</v>
      </c>
      <c r="F77" s="20">
        <f t="shared" si="2"/>
        <v>898.953074456173</v>
      </c>
    </row>
    <row r="78" spans="2:6" x14ac:dyDescent="0.25">
      <c r="B78" s="5">
        <v>59</v>
      </c>
      <c r="C78" s="33">
        <f t="shared" si="1"/>
        <v>14160</v>
      </c>
      <c r="D78" s="20">
        <f t="shared" si="2"/>
        <v>4652.3045887275921</v>
      </c>
      <c r="E78" s="20">
        <f t="shared" si="2"/>
        <v>1255.5377373697715</v>
      </c>
      <c r="F78" s="20">
        <f t="shared" si="2"/>
        <v>907.76886868488577</v>
      </c>
    </row>
    <row r="79" spans="2:6" x14ac:dyDescent="0.25">
      <c r="B79" s="5">
        <v>60</v>
      </c>
      <c r="C79" s="33">
        <f t="shared" si="1"/>
        <v>14400</v>
      </c>
      <c r="D79" s="20">
        <f t="shared" si="2"/>
        <v>4727.9315092181805</v>
      </c>
      <c r="E79" s="20">
        <f t="shared" si="2"/>
        <v>1273.1840188175756</v>
      </c>
      <c r="F79" s="20">
        <f t="shared" si="2"/>
        <v>916.59200940878782</v>
      </c>
    </row>
    <row r="84" spans="2:6" x14ac:dyDescent="0.25">
      <c r="B84" s="38" t="s">
        <v>75</v>
      </c>
      <c r="C84" s="39"/>
      <c r="D84" s="39"/>
      <c r="E84" s="39"/>
      <c r="F84" s="40"/>
    </row>
  </sheetData>
  <mergeCells count="1">
    <mergeCell ref="I1:U1"/>
  </mergeCells>
  <conditionalFormatting sqref="R12:R13">
    <cfRule type="beginsWith" dxfId="0" priority="1" operator="beginsWith" text="Save">
      <formula>LEFT(R12,LEN("Save"))="Save"</formula>
    </cfRule>
  </conditionalFormatting>
  <hyperlinks>
    <hyperlink ref="I1:U1" r:id="rId1" display="50 ways to analyze data - join the waitint list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17</xdr:col>
                    <xdr:colOff>581025</xdr:colOff>
                    <xdr:row>6</xdr:row>
                    <xdr:rowOff>0</xdr:rowOff>
                  </from>
                  <to>
                    <xdr:col>18</xdr:col>
                    <xdr:colOff>695325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19</xdr:col>
                    <xdr:colOff>57150</xdr:colOff>
                    <xdr:row>5</xdr:row>
                    <xdr:rowOff>190500</xdr:rowOff>
                  </from>
                  <to>
                    <xdr:col>20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133350</xdr:colOff>
                    <xdr:row>7</xdr:row>
                    <xdr:rowOff>28575</xdr:rowOff>
                  </from>
                  <to>
                    <xdr:col>19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19</xdr:col>
                    <xdr:colOff>323850</xdr:colOff>
                    <xdr:row>7</xdr:row>
                    <xdr:rowOff>28575</xdr:rowOff>
                  </from>
                  <to>
                    <xdr:col>20</xdr:col>
                    <xdr:colOff>466725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Cost Benefit Analysis Model</vt:lpstr>
      <vt:lpstr>bulbs</vt:lpstr>
      <vt:lpstr>cost</vt:lpstr>
      <vt:lpstr>lifetime</vt:lpstr>
      <vt:lpstr>watts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2015-01-27T04:52:51Z</dcterms:created>
  <dcterms:modified xsi:type="dcterms:W3CDTF">2015-01-28T07:19:30Z</dcterms:modified>
</cp:coreProperties>
</file>